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Acquisition Budget" sheetId="1" r:id="rId1"/>
    <sheet name="Operating Budget" sheetId="2" r:id="rId2"/>
  </sheets>
  <definedNames>
    <definedName name="_xlnm.Print_Area" localSheetId="0">'Acquisition Budget'!$A$1:$C$55</definedName>
    <definedName name="_xlnm.Print_Area" localSheetId="1">'Operating Budget'!$A$1:$L$73</definedName>
    <definedName name="_xlnm.Print_Titles" localSheetId="1">'Operating Budget'!$1:$1</definedName>
  </definedNames>
  <calcPr fullCalcOnLoad="1"/>
</workbook>
</file>

<file path=xl/sharedStrings.xml><?xml version="1.0" encoding="utf-8"?>
<sst xmlns="http://schemas.openxmlformats.org/spreadsheetml/2006/main" count="100" uniqueCount="98">
  <si>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</si>
  <si>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</si>
  <si>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</si>
  <si>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</si>
  <si>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</si>
  <si>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</si>
  <si>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</si>
  <si>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</si>
  <si>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</si>
  <si>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</si>
  <si>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REVENUES</t>
  </si>
  <si>
    <t>SUBTOTAL  RESIDENTIAL RENTS</t>
  </si>
  <si>
    <t>SUBTOTAL  MISC INCOME</t>
  </si>
  <si>
    <t>GROSS INCOME</t>
  </si>
  <si>
    <t>VACANCY COMMERCIAL</t>
  </si>
  <si>
    <t>SUBTOTALVACANCY</t>
  </si>
  <si>
    <t>EFFECTIVE GROSS INCOME (EFI)</t>
  </si>
  <si>
    <t xml:space="preserve">OPERATING EXPENSES </t>
  </si>
  <si>
    <t>ACCOUNTING/AUDIT</t>
  </si>
  <si>
    <t>OFFICE SUPPLIES</t>
  </si>
  <si>
    <t>OTHER OFFICE</t>
  </si>
  <si>
    <t>SECURITY</t>
  </si>
  <si>
    <t>TRASH REMOVAL</t>
  </si>
  <si>
    <t>JANITORIAL</t>
  </si>
  <si>
    <t>REAL ESTATE TAXES</t>
  </si>
  <si>
    <t xml:space="preserve"> INSURANCE</t>
  </si>
  <si>
    <t>OTHER TAXES, LICENSES, FEES</t>
  </si>
  <si>
    <t>TOTAL OPERATING EXPENSES</t>
  </si>
  <si>
    <t>NET OPERATING INCOME (NOI)</t>
  </si>
  <si>
    <t xml:space="preserve">DEBT SERVICE LOAN #2 </t>
  </si>
  <si>
    <t>TOTAL DEBT SERVICE</t>
  </si>
  <si>
    <t>CASH FLOW</t>
  </si>
  <si>
    <t>Operating &amp; Vacancy Reserve Balance if No Turnover &amp; No Overspend</t>
  </si>
  <si>
    <t>GROUNDS/TREE MAINTENANCE/LAWN</t>
  </si>
  <si>
    <t>SNOW REMOVAL</t>
  </si>
  <si>
    <t>GAS &amp; ELECTRICITY (paid by tenants)</t>
  </si>
  <si>
    <t>WATER / SEWER (paid by tenants)</t>
  </si>
  <si>
    <t xml:space="preserve">Debt Coverage Ratio:  </t>
  </si>
  <si>
    <t xml:space="preserve">MARKET RENTS                              </t>
  </si>
  <si>
    <t>CONDO FEES</t>
  </si>
  <si>
    <t xml:space="preserve">PROPERTY MANAGEMENT FEE </t>
  </si>
  <si>
    <t>TRUSTEE FEES</t>
  </si>
  <si>
    <t>PHONE</t>
  </si>
  <si>
    <t>REPAIRS (Interior Only)</t>
  </si>
  <si>
    <t>ROUTINE MAINTENANCE</t>
  </si>
  <si>
    <t>REPLACEMENT RESERVES ($50 / month)</t>
  </si>
  <si>
    <t>2BR with electric utilities (hot water incl in condo fees)</t>
  </si>
  <si>
    <t>DEBT SERVICE  #1  Bank Mutual $26,000 @ 6.65%</t>
  </si>
  <si>
    <t>PROJECT: Ponwood Circle (2BR)</t>
  </si>
  <si>
    <t xml:space="preserve">HOME RENTS    ($643 per month) </t>
  </si>
  <si>
    <t>VACANCY RESIDENTIAL 5%</t>
  </si>
  <si>
    <t>BUILDING SUPPLIES</t>
  </si>
  <si>
    <t>PROJECT:  132 Ponwood Circle A (Purchase 10-25-06)</t>
  </si>
  <si>
    <t>PROJECT COSTS - BUDGET</t>
  </si>
  <si>
    <t>ACTUAL</t>
  </si>
  <si>
    <t>Appraised Value</t>
  </si>
  <si>
    <t>Assessed Value</t>
  </si>
  <si>
    <t>Purchase Price</t>
  </si>
  <si>
    <t>HARD COSTS</t>
  </si>
  <si>
    <t>SOFT COSTS</t>
  </si>
  <si>
    <t>PROFESSIONAL FEES</t>
  </si>
  <si>
    <t>Trust Sub-Account Set-Up Fee</t>
  </si>
  <si>
    <t>INITIAL REHAB</t>
  </si>
  <si>
    <t>INSPECTION</t>
  </si>
  <si>
    <t>ACCOUNTING</t>
  </si>
  <si>
    <t>ATTORNEYS FEES</t>
  </si>
  <si>
    <t>APPRAISAL</t>
  </si>
  <si>
    <t>DEVELOPER FEE (15% of HOME Funds = $7,500)</t>
  </si>
  <si>
    <t>Property Taxes for remainder of year of purchase</t>
  </si>
  <si>
    <t>INTERIM COSTS</t>
  </si>
  <si>
    <t>TITLE &amp; RECORDING, ETC</t>
  </si>
  <si>
    <t xml:space="preserve">LOAN ORIGINATION FEES </t>
  </si>
  <si>
    <t>Credit and Criminal Background Reports</t>
  </si>
  <si>
    <t>flood determination fee</t>
  </si>
  <si>
    <t>flood determination life of loan</t>
  </si>
  <si>
    <t>Liability and Property Insurance</t>
  </si>
  <si>
    <t>Interest  due at closing plus 8% bridge loan for 5 months</t>
  </si>
  <si>
    <t>Closing fee</t>
  </si>
  <si>
    <t>title ins</t>
  </si>
  <si>
    <t>Refund of cash paid by Jim Carter at closing</t>
  </si>
  <si>
    <t>Condo Fees for remainder of October</t>
  </si>
  <si>
    <t>START-UP EXPENSES</t>
  </si>
  <si>
    <t>Refund of Pre-Payments to Seller by PK</t>
  </si>
  <si>
    <t>Contingency</t>
  </si>
  <si>
    <t>PROJECT RESERVES</t>
  </si>
  <si>
    <t>Security Deposit - Paul Kessenich</t>
  </si>
  <si>
    <t>OPERATING/VACANCY RESERVES</t>
  </si>
  <si>
    <t>REPLACEMENT/CONDO FEE RESERVES</t>
  </si>
  <si>
    <t>PROJECT TOTAL</t>
  </si>
  <si>
    <t>1st mortgage  Bank Mutual 30yr at 6.65%</t>
  </si>
  <si>
    <t>2nd mortgage  HOME</t>
  </si>
  <si>
    <t>Contribution from Sub-Account Beneficiary</t>
  </si>
  <si>
    <t>AHP</t>
  </si>
  <si>
    <t>Security Deposit and Earnest Money</t>
  </si>
  <si>
    <t>Cash needed to close</t>
  </si>
  <si>
    <t>Insurance escrow</t>
  </si>
  <si>
    <t>REPLACEMENT RESERVES</t>
  </si>
  <si>
    <t>PROJECT RESERVES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</si>
</sst>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#,##0.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 vertical="top" wrapText="1"/>
    </xf>
    <xf numFmtId="164" fontId="0" fillId="33" borderId="0" xfId="0" applyNumberFormat="1" applyFill="1" applyBorder="1" applyAlignment="1">
      <alignment vertical="top" wrapText="1"/>
    </xf>
    <xf numFmtId="164" fontId="0" fillId="33" borderId="12" xfId="0" applyNumberForma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4" fontId="7" fillId="0" borderId="13" xfId="0" applyNumberFormat="1" applyFont="1" applyBorder="1" applyAlignment="1">
      <alignment vertical="top" wrapText="1"/>
    </xf>
    <xf numFmtId="164" fontId="7" fillId="0" borderId="13" xfId="0" applyNumberFormat="1" applyFont="1" applyFill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vertical="top" wrapText="1"/>
    </xf>
    <xf numFmtId="164" fontId="7" fillId="0" borderId="14" xfId="0" applyNumberFormat="1" applyFont="1" applyBorder="1" applyAlignment="1">
      <alignment vertical="top" wrapText="1"/>
    </xf>
    <xf numFmtId="164" fontId="7" fillId="0" borderId="14" xfId="0" applyNumberFormat="1" applyFont="1" applyFill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vertical="top" wrapText="1"/>
    </xf>
    <xf numFmtId="164" fontId="6" fillId="0" borderId="14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9" fillId="33" borderId="0" xfId="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9" fontId="3" fillId="0" borderId="0" xfId="0" applyNumberFormat="1" applyFont="1" applyBorder="1" applyAlignment="1">
      <alignment vertical="top" wrapText="1"/>
    </xf>
    <xf numFmtId="9" fontId="0" fillId="0" borderId="0" xfId="0" applyNumberFormat="1" applyFill="1" applyBorder="1" applyAlignment="1">
      <alignment vertical="top" wrapText="1"/>
    </xf>
    <xf numFmtId="9" fontId="0" fillId="0" borderId="0" xfId="0" applyNumberFormat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7" fontId="0" fillId="0" borderId="0" xfId="0" applyNumberForma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5" fontId="13" fillId="0" borderId="0" xfId="0" applyNumberFormat="1" applyFont="1" applyBorder="1" applyAlignment="1">
      <alignment vertical="top" wrapText="1"/>
    </xf>
    <xf numFmtId="4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165" fontId="14" fillId="33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33" borderId="0" xfId="0" applyFont="1" applyFill="1" applyAlignment="1">
      <alignment vertical="top" wrapText="1"/>
    </xf>
    <xf numFmtId="3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165" fontId="14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165" fontId="15" fillId="0" borderId="0" xfId="0" applyNumberFormat="1" applyFont="1" applyBorder="1" applyAlignment="1">
      <alignment vertical="top" wrapText="1"/>
    </xf>
    <xf numFmtId="0" fontId="13" fillId="33" borderId="0" xfId="0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Alignment="1">
      <alignment vertical="top" wrapText="1"/>
    </xf>
    <xf numFmtId="4" fontId="14" fillId="0" borderId="0" xfId="0" applyNumberFormat="1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Normal="200" zoomScaleSheetLayoutView="100" zoomScalePageLayoutView="0" workbookViewId="0" topLeftCell="A18">
      <selection activeCell="A44" sqref="A44"/>
    </sheetView>
  </sheetViews>
  <sheetFormatPr defaultColWidth="9.140625" defaultRowHeight="12.75"/>
  <cols>
    <col min="1" max="1" width="37.140625" style="61" customWidth="1"/>
    <col min="2" max="2" width="13.00390625" style="69" customWidth="1"/>
    <col min="3" max="3" width="29.57421875" style="69" customWidth="1"/>
    <col min="4" max="4" width="13.00390625" style="70" customWidth="1"/>
    <col min="5" max="13" width="9.140625" style="56" customWidth="1"/>
    <col min="14" max="16384" width="9.140625" style="61" customWidth="1"/>
  </cols>
  <sheetData>
    <row r="1" spans="1:13" s="52" customFormat="1" ht="27" customHeight="1">
      <c r="A1" s="48" t="s">
        <v>52</v>
      </c>
      <c r="B1" s="49" t="s">
        <v>53</v>
      </c>
      <c r="C1" s="49" t="s">
        <v>54</v>
      </c>
      <c r="D1" s="50"/>
      <c r="E1" s="51"/>
      <c r="F1" s="51"/>
      <c r="G1" s="51"/>
      <c r="H1" s="51"/>
      <c r="I1" s="51"/>
      <c r="J1" s="51"/>
      <c r="K1" s="51"/>
      <c r="L1" s="51"/>
      <c r="M1" s="51"/>
    </row>
    <row r="2" spans="1:13" s="57" customFormat="1" ht="12.75">
      <c r="A2" s="53" t="s">
        <v>55</v>
      </c>
      <c r="B2" s="54">
        <v>125000</v>
      </c>
      <c r="C2" s="54"/>
      <c r="D2" s="55"/>
      <c r="E2" s="56"/>
      <c r="F2" s="56"/>
      <c r="G2" s="56"/>
      <c r="H2" s="56"/>
      <c r="I2" s="56"/>
      <c r="J2" s="56"/>
      <c r="K2" s="56"/>
      <c r="L2" s="56"/>
      <c r="M2" s="56"/>
    </row>
    <row r="3" spans="1:13" s="57" customFormat="1" ht="12.75">
      <c r="A3" s="53" t="s">
        <v>56</v>
      </c>
      <c r="B3" s="54">
        <v>129900</v>
      </c>
      <c r="C3" s="54"/>
      <c r="D3" s="58"/>
      <c r="E3" s="56"/>
      <c r="F3" s="56"/>
      <c r="G3" s="56"/>
      <c r="H3" s="56"/>
      <c r="I3" s="56"/>
      <c r="J3" s="56"/>
      <c r="K3" s="56"/>
      <c r="L3" s="56"/>
      <c r="M3" s="56"/>
    </row>
    <row r="4" spans="1:4" ht="12.75">
      <c r="A4" s="59" t="s">
        <v>57</v>
      </c>
      <c r="B4" s="60">
        <v>127000</v>
      </c>
      <c r="C4" s="60">
        <v>127000</v>
      </c>
      <c r="D4" s="58"/>
    </row>
    <row r="5" spans="1:4" ht="15" customHeight="1">
      <c r="A5" s="59"/>
      <c r="B5" s="60"/>
      <c r="C5" s="60"/>
      <c r="D5" s="58"/>
    </row>
    <row r="6" spans="1:4" ht="12.75">
      <c r="A6" s="59"/>
      <c r="B6" s="60"/>
      <c r="C6" s="60"/>
      <c r="D6" s="58"/>
    </row>
    <row r="7" spans="1:13" s="57" customFormat="1" ht="12.75">
      <c r="A7" s="53" t="s">
        <v>58</v>
      </c>
      <c r="B7" s="54"/>
      <c r="C7" s="54"/>
      <c r="D7" s="58"/>
      <c r="E7" s="56"/>
      <c r="F7" s="56"/>
      <c r="G7" s="56"/>
      <c r="H7" s="56"/>
      <c r="I7" s="56"/>
      <c r="J7" s="56"/>
      <c r="K7" s="56"/>
      <c r="L7" s="56"/>
      <c r="M7" s="56"/>
    </row>
    <row r="8" spans="1:13" s="57" customFormat="1" ht="12.75">
      <c r="A8" s="53" t="s">
        <v>59</v>
      </c>
      <c r="B8" s="54"/>
      <c r="C8" s="54"/>
      <c r="D8" s="58"/>
      <c r="E8" s="56"/>
      <c r="F8" s="56"/>
      <c r="G8" s="56"/>
      <c r="H8" s="56"/>
      <c r="I8" s="56"/>
      <c r="J8" s="56"/>
      <c r="K8" s="56"/>
      <c r="L8" s="56"/>
      <c r="M8" s="56"/>
    </row>
    <row r="9" spans="1:13" s="57" customFormat="1" ht="12.75">
      <c r="A9" s="53" t="s">
        <v>60</v>
      </c>
      <c r="B9" s="54"/>
      <c r="C9" s="54"/>
      <c r="D9" s="58"/>
      <c r="E9" s="56"/>
      <c r="F9" s="56"/>
      <c r="G9" s="56"/>
      <c r="H9" s="56"/>
      <c r="I9" s="56"/>
      <c r="J9" s="56"/>
      <c r="K9" s="56"/>
      <c r="L9" s="56"/>
      <c r="M9" s="56"/>
    </row>
    <row r="10" spans="1:4" ht="12.75">
      <c r="A10" s="59"/>
      <c r="B10" s="60"/>
      <c r="C10" s="60"/>
      <c r="D10" s="58"/>
    </row>
    <row r="11" spans="1:4" ht="12.75">
      <c r="A11" s="59" t="s">
        <v>61</v>
      </c>
      <c r="B11" s="60">
        <v>2500</v>
      </c>
      <c r="C11" s="60">
        <v>2000</v>
      </c>
      <c r="D11" s="58"/>
    </row>
    <row r="12" spans="1:4" ht="12.75">
      <c r="A12" s="59" t="s">
        <v>62</v>
      </c>
      <c r="B12" s="60">
        <v>5600</v>
      </c>
      <c r="C12" s="62">
        <v>5600</v>
      </c>
      <c r="D12" s="58"/>
    </row>
    <row r="13" spans="1:4" ht="12.75">
      <c r="A13" s="59" t="s">
        <v>63</v>
      </c>
      <c r="B13" s="60">
        <v>150</v>
      </c>
      <c r="C13" s="60">
        <v>150</v>
      </c>
      <c r="D13" s="58"/>
    </row>
    <row r="14" spans="1:4" ht="15" customHeight="1">
      <c r="A14" s="59" t="s">
        <v>64</v>
      </c>
      <c r="B14" s="60">
        <v>350</v>
      </c>
      <c r="C14" s="60">
        <v>350</v>
      </c>
      <c r="D14" s="58"/>
    </row>
    <row r="15" spans="1:4" ht="12.75" customHeight="1">
      <c r="A15" s="59" t="s">
        <v>65</v>
      </c>
      <c r="B15" s="60">
        <v>1500</v>
      </c>
      <c r="C15" s="60">
        <v>1750</v>
      </c>
      <c r="D15" s="58"/>
    </row>
    <row r="16" spans="1:4" ht="12.75">
      <c r="A16" s="59" t="s">
        <v>66</v>
      </c>
      <c r="B16" s="60">
        <v>0</v>
      </c>
      <c r="C16" s="60">
        <v>300</v>
      </c>
      <c r="D16" s="58"/>
    </row>
    <row r="17" spans="1:4" ht="12.75">
      <c r="A17" s="59" t="s">
        <v>67</v>
      </c>
      <c r="B17" s="60">
        <v>11000</v>
      </c>
      <c r="C17" s="62">
        <v>11000</v>
      </c>
      <c r="D17" s="58"/>
    </row>
    <row r="18" spans="1:4" ht="12.75">
      <c r="A18" s="59" t="s">
        <v>68</v>
      </c>
      <c r="B18" s="60">
        <v>675</v>
      </c>
      <c r="C18" s="60">
        <v>503</v>
      </c>
      <c r="D18" s="58"/>
    </row>
    <row r="19" spans="1:4" ht="12.75">
      <c r="A19" s="53" t="s">
        <v>69</v>
      </c>
      <c r="B19" s="54"/>
      <c r="C19" s="54"/>
      <c r="D19" s="58"/>
    </row>
    <row r="20" spans="1:4" ht="12.75">
      <c r="A20" s="59" t="s">
        <v>70</v>
      </c>
      <c r="B20" s="60">
        <v>75</v>
      </c>
      <c r="C20" s="60">
        <v>88</v>
      </c>
      <c r="D20" s="58"/>
    </row>
    <row r="21" spans="1:4" ht="12.75">
      <c r="A21" s="59" t="s">
        <v>71</v>
      </c>
      <c r="B21" s="60">
        <v>700</v>
      </c>
      <c r="C21" s="60">
        <v>540</v>
      </c>
      <c r="D21" s="58"/>
    </row>
    <row r="22" spans="1:4" ht="12.75">
      <c r="A22" s="59" t="s">
        <v>72</v>
      </c>
      <c r="B22" s="60">
        <v>50</v>
      </c>
      <c r="C22" s="62">
        <v>100</v>
      </c>
      <c r="D22" s="58"/>
    </row>
    <row r="23" spans="1:4" ht="12.75">
      <c r="A23" s="59"/>
      <c r="B23" s="60"/>
      <c r="C23" s="60"/>
      <c r="D23" s="58"/>
    </row>
    <row r="24" spans="1:4" ht="12.75">
      <c r="A24" s="59" t="s">
        <v>73</v>
      </c>
      <c r="B24" s="60">
        <v>12</v>
      </c>
      <c r="C24" s="60">
        <v>12</v>
      </c>
      <c r="D24" s="58"/>
    </row>
    <row r="25" spans="1:4" ht="12.75">
      <c r="A25" s="59" t="s">
        <v>74</v>
      </c>
      <c r="B25" s="60">
        <v>4</v>
      </c>
      <c r="C25" s="60">
        <v>4</v>
      </c>
      <c r="D25" s="58"/>
    </row>
    <row r="26" spans="1:4" ht="12.75">
      <c r="A26" s="59" t="s">
        <v>75</v>
      </c>
      <c r="B26" s="60">
        <v>500</v>
      </c>
      <c r="C26" s="60">
        <v>600</v>
      </c>
      <c r="D26" s="58"/>
    </row>
    <row r="27" spans="1:4" ht="12.75">
      <c r="A27" s="59" t="s">
        <v>76</v>
      </c>
      <c r="B27" s="60">
        <v>475</v>
      </c>
      <c r="C27" s="60">
        <v>267</v>
      </c>
      <c r="D27" s="58"/>
    </row>
    <row r="28" spans="1:4" ht="12.75">
      <c r="A28" s="59" t="s">
        <v>77</v>
      </c>
      <c r="B28" s="60">
        <v>250</v>
      </c>
      <c r="C28" s="60">
        <v>285</v>
      </c>
      <c r="D28" s="58"/>
    </row>
    <row r="29" spans="1:4" ht="12.75">
      <c r="A29" s="59" t="s">
        <v>78</v>
      </c>
      <c r="B29" s="60">
        <v>200</v>
      </c>
      <c r="C29" s="60">
        <v>200</v>
      </c>
      <c r="D29" s="58"/>
    </row>
    <row r="30" spans="1:4" ht="12.75">
      <c r="A30" s="59" t="s">
        <v>79</v>
      </c>
      <c r="B30" s="60"/>
      <c r="C30" s="60">
        <v>23</v>
      </c>
      <c r="D30" s="58"/>
    </row>
    <row r="31" spans="1:4" ht="12.75">
      <c r="A31" s="59" t="s">
        <v>80</v>
      </c>
      <c r="B31" s="60">
        <v>0</v>
      </c>
      <c r="C31" s="60">
        <v>31</v>
      </c>
      <c r="D31" s="58"/>
    </row>
    <row r="32" spans="1:4" ht="12.75">
      <c r="A32" s="53" t="s">
        <v>81</v>
      </c>
      <c r="B32" s="54"/>
      <c r="C32" s="54"/>
      <c r="D32" s="58"/>
    </row>
    <row r="33" spans="1:4" ht="12.75">
      <c r="A33" s="59" t="s">
        <v>82</v>
      </c>
      <c r="B33" s="60">
        <v>0</v>
      </c>
      <c r="C33" s="60">
        <v>2000</v>
      </c>
      <c r="D33" s="58"/>
    </row>
    <row r="34" spans="1:4" ht="12.75">
      <c r="A34" s="59" t="s">
        <v>83</v>
      </c>
      <c r="B34" s="60">
        <v>1459</v>
      </c>
      <c r="C34" s="62">
        <v>1536.25</v>
      </c>
      <c r="D34" s="58"/>
    </row>
    <row r="35" spans="1:13" s="63" customFormat="1" ht="12.75">
      <c r="A35" s="53" t="s">
        <v>84</v>
      </c>
      <c r="B35" s="54"/>
      <c r="C35" s="54"/>
      <c r="D35" s="58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57" customFormat="1" ht="12.75">
      <c r="A36" s="64" t="s">
        <v>85</v>
      </c>
      <c r="B36" s="65"/>
      <c r="C36" s="65">
        <v>160.75</v>
      </c>
      <c r="D36" s="58"/>
      <c r="E36" s="56"/>
      <c r="F36" s="56"/>
      <c r="G36" s="56"/>
      <c r="H36" s="56"/>
      <c r="I36" s="56"/>
      <c r="J36" s="56"/>
      <c r="K36" s="56"/>
      <c r="L36" s="56"/>
      <c r="M36" s="56"/>
    </row>
    <row r="37" spans="1:4" ht="12.75">
      <c r="A37" s="59" t="s">
        <v>86</v>
      </c>
      <c r="B37" s="60">
        <v>500</v>
      </c>
      <c r="C37" s="60">
        <v>500</v>
      </c>
      <c r="D37" s="58"/>
    </row>
    <row r="38" spans="1:4" ht="12.75">
      <c r="A38" s="59" t="s">
        <v>87</v>
      </c>
      <c r="B38" s="60">
        <v>5000</v>
      </c>
      <c r="C38" s="60">
        <v>5000</v>
      </c>
      <c r="D38" s="58"/>
    </row>
    <row r="39" spans="1:13" s="52" customFormat="1" ht="24.75" customHeight="1">
      <c r="A39" s="66" t="s">
        <v>88</v>
      </c>
      <c r="B39" s="62">
        <f>SUM(B4:B38)</f>
        <v>158000</v>
      </c>
      <c r="C39" s="67">
        <f>SUM(C4:C38)</f>
        <v>160000</v>
      </c>
      <c r="D39" s="68"/>
      <c r="E39" s="51"/>
      <c r="F39" s="51"/>
      <c r="G39" s="51"/>
      <c r="H39" s="51"/>
      <c r="I39" s="51"/>
      <c r="J39" s="51"/>
      <c r="K39" s="51"/>
      <c r="L39" s="51"/>
      <c r="M39" s="51"/>
    </row>
    <row r="40" spans="1:4" s="56" customFormat="1" ht="12.75">
      <c r="A40" s="64"/>
      <c r="B40" s="65"/>
      <c r="C40" s="65"/>
      <c r="D40" s="58"/>
    </row>
    <row r="41" spans="1:4" s="56" customFormat="1" ht="12.75">
      <c r="A41" s="64" t="s">
        <v>88</v>
      </c>
      <c r="B41" s="65">
        <f>B39</f>
        <v>158000</v>
      </c>
      <c r="C41" s="67">
        <f>SUM(C4:C38)</f>
        <v>160000</v>
      </c>
      <c r="D41" s="58"/>
    </row>
    <row r="42" spans="1:4" s="56" customFormat="1" ht="12.75">
      <c r="A42" s="64" t="s">
        <v>89</v>
      </c>
      <c r="B42" s="65">
        <v>26000</v>
      </c>
      <c r="C42" s="65">
        <v>26000</v>
      </c>
      <c r="D42" s="58"/>
    </row>
    <row r="43" spans="1:4" s="56" customFormat="1" ht="12.75">
      <c r="A43" s="64" t="s">
        <v>90</v>
      </c>
      <c r="B43" s="65">
        <v>50000</v>
      </c>
      <c r="C43" s="65">
        <v>50000</v>
      </c>
      <c r="D43" s="58"/>
    </row>
    <row r="44" spans="1:4" s="56" customFormat="1" ht="12.75">
      <c r="A44" s="64" t="s">
        <v>91</v>
      </c>
      <c r="B44" s="65">
        <v>75000</v>
      </c>
      <c r="C44" s="65">
        <v>75000</v>
      </c>
      <c r="D44" s="58"/>
    </row>
    <row r="45" spans="1:4" s="56" customFormat="1" ht="12.75">
      <c r="A45" s="64" t="s">
        <v>92</v>
      </c>
      <c r="B45" s="65">
        <v>7000</v>
      </c>
      <c r="C45" s="65">
        <v>7000</v>
      </c>
      <c r="D45" s="58"/>
    </row>
    <row r="46" spans="1:4" s="56" customFormat="1" ht="12.75">
      <c r="A46" s="64" t="s">
        <v>93</v>
      </c>
      <c r="B46" s="65">
        <v>0</v>
      </c>
      <c r="C46" s="65">
        <v>2000</v>
      </c>
      <c r="D46" s="58"/>
    </row>
    <row r="47" spans="1:13" s="52" customFormat="1" ht="12.75">
      <c r="A47" s="59" t="s">
        <v>94</v>
      </c>
      <c r="B47" s="60">
        <f>SUM(B41-B42-B43)-B44-B45-B46</f>
        <v>0</v>
      </c>
      <c r="C47" s="60">
        <f>SUM(C41-C42-C43)-C44-C45-C46</f>
        <v>0</v>
      </c>
      <c r="D47" s="58"/>
      <c r="E47" s="51"/>
      <c r="F47" s="51"/>
      <c r="G47" s="51"/>
      <c r="H47" s="51"/>
      <c r="I47" s="51"/>
      <c r="J47" s="51"/>
      <c r="K47" s="51"/>
      <c r="L47" s="51"/>
      <c r="M47" s="51"/>
    </row>
    <row r="48" spans="1:4" ht="12.75">
      <c r="A48" s="59"/>
      <c r="B48" s="60"/>
      <c r="C48" s="60"/>
      <c r="D48" s="58"/>
    </row>
    <row r="49" spans="1:4" ht="12.75">
      <c r="A49" s="59"/>
      <c r="B49" s="60"/>
      <c r="C49" s="60"/>
      <c r="D49" s="58"/>
    </row>
    <row r="50" spans="1:4" ht="12.75">
      <c r="A50" s="59"/>
      <c r="B50" s="60"/>
      <c r="C50" s="60"/>
      <c r="D50" s="58"/>
    </row>
    <row r="51" spans="1:4" ht="12.75">
      <c r="A51" s="59"/>
      <c r="B51" s="65"/>
      <c r="C51" s="65"/>
      <c r="D51" s="58"/>
    </row>
    <row r="52" spans="1:4" ht="12.75">
      <c r="A52" s="64" t="s">
        <v>95</v>
      </c>
      <c r="B52" s="65">
        <v>0</v>
      </c>
      <c r="C52" s="65"/>
      <c r="D52" s="58"/>
    </row>
    <row r="53" spans="1:4" ht="12.75">
      <c r="A53" s="59" t="s">
        <v>86</v>
      </c>
      <c r="B53" s="60">
        <v>500</v>
      </c>
      <c r="C53" s="60">
        <v>500</v>
      </c>
      <c r="D53" s="58"/>
    </row>
    <row r="54" spans="1:4" ht="12.75">
      <c r="A54" s="59" t="s">
        <v>96</v>
      </c>
      <c r="B54" s="60">
        <v>5000</v>
      </c>
      <c r="C54" s="60">
        <v>5000</v>
      </c>
      <c r="D54" s="58"/>
    </row>
    <row r="55" spans="1:4" ht="12.75">
      <c r="A55" s="53" t="s">
        <v>97</v>
      </c>
      <c r="B55" s="54">
        <f>SUM(B52:B54)</f>
        <v>5500</v>
      </c>
      <c r="C55" s="54">
        <f>SUM(C52:C54)</f>
        <v>5500</v>
      </c>
      <c r="D55" s="58"/>
    </row>
  </sheetData>
  <sheetProtection/>
  <printOptions gridLines="1" headings="1" horizontalCentered="1" verticalCentered="1"/>
  <pageMargins left="0.5" right="0.5" top="0.5" bottom="0.5" header="0.7" footer="0.5"/>
  <pageSetup fitToHeight="1" fitToWidth="1" horizontalDpi="600" verticalDpi="600" orientation="portrait" scale="99" r:id="rId1"/>
  <headerFooter alignWithMargins="0">
    <oddFooter>&amp;CUpdated 11-10-06</oddFooter>
  </headerFooter>
  <rowBreaks count="1" manualBreakCount="1">
    <brk id="3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3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3.5" customHeight="1"/>
  <cols>
    <col min="1" max="1" width="40.140625" style="8" bestFit="1" customWidth="1"/>
    <col min="2" max="2" width="9.28125" style="16" bestFit="1" customWidth="1"/>
    <col min="3" max="11" width="10.140625" style="16" bestFit="1" customWidth="1"/>
    <col min="12" max="12" width="12.28125" style="17" bestFit="1" customWidth="1"/>
    <col min="13" max="161" width="9.140625" style="18" customWidth="1"/>
    <col min="162" max="16384" width="9.140625" style="16" customWidth="1"/>
  </cols>
  <sheetData>
    <row r="1" spans="1:161" s="1" customFormat="1" ht="11.25">
      <c r="A1" s="1" t="s">
        <v>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2" s="6" customFormat="1" ht="12.75">
      <c r="A2" s="5" t="s">
        <v>10</v>
      </c>
      <c r="L2" s="7"/>
    </row>
    <row r="3" spans="1:161" s="9" customFormat="1" ht="12.75" customHeight="1">
      <c r="A3" s="8" t="s">
        <v>46</v>
      </c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s="9" customFormat="1" ht="12.75">
      <c r="A4" s="8" t="s">
        <v>49</v>
      </c>
      <c r="B4" s="9">
        <v>7716</v>
      </c>
      <c r="C4" s="9">
        <f>SUM(B4*2%)+B4</f>
        <v>7870.32</v>
      </c>
      <c r="D4" s="9">
        <f aca="true" t="shared" si="0" ref="D4:K4">SUM((C4*2%)+C4)</f>
        <v>8027.7264</v>
      </c>
      <c r="E4" s="9">
        <f t="shared" si="0"/>
        <v>8188.280927999999</v>
      </c>
      <c r="F4" s="9">
        <f t="shared" si="0"/>
        <v>8352.04654656</v>
      </c>
      <c r="G4" s="9">
        <f t="shared" si="0"/>
        <v>8519.087477491199</v>
      </c>
      <c r="H4" s="9">
        <f t="shared" si="0"/>
        <v>8689.469227041023</v>
      </c>
      <c r="I4" s="9">
        <f t="shared" si="0"/>
        <v>8863.258611581843</v>
      </c>
      <c r="J4" s="9">
        <f t="shared" si="0"/>
        <v>9040.52378381348</v>
      </c>
      <c r="K4" s="9">
        <f t="shared" si="0"/>
        <v>9221.33425948975</v>
      </c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s="9" customFormat="1" ht="12.75">
      <c r="A5" s="8" t="s">
        <v>38</v>
      </c>
      <c r="B5" s="9">
        <v>0</v>
      </c>
      <c r="C5" s="9">
        <v>0</v>
      </c>
      <c r="D5" s="9">
        <f aca="true" t="shared" si="1" ref="D5:K5">SUM((C5*2%)+C5)</f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s="15" customFormat="1" ht="13.5" customHeight="1">
      <c r="A6" s="12" t="s">
        <v>11</v>
      </c>
      <c r="B6" s="13">
        <f>SUM(B3:B5)</f>
        <v>7716</v>
      </c>
      <c r="C6" s="13">
        <f aca="true" t="shared" si="2" ref="C6:L6">SUM(C3:C5)</f>
        <v>7870.32</v>
      </c>
      <c r="D6" s="13">
        <f t="shared" si="2"/>
        <v>8027.7264</v>
      </c>
      <c r="E6" s="13">
        <f t="shared" si="2"/>
        <v>8188.280927999999</v>
      </c>
      <c r="F6" s="13">
        <f t="shared" si="2"/>
        <v>8352.04654656</v>
      </c>
      <c r="G6" s="13">
        <f t="shared" si="2"/>
        <v>8519.087477491199</v>
      </c>
      <c r="H6" s="13">
        <f t="shared" si="2"/>
        <v>8689.469227041023</v>
      </c>
      <c r="I6" s="13">
        <f t="shared" si="2"/>
        <v>8863.258611581843</v>
      </c>
      <c r="J6" s="13">
        <f t="shared" si="2"/>
        <v>9040.52378381348</v>
      </c>
      <c r="K6" s="13">
        <f t="shared" si="2"/>
        <v>9221.33425948975</v>
      </c>
      <c r="L6" s="13">
        <f t="shared" si="2"/>
        <v>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2:11" ht="13.5" customHeight="1">
      <c r="B7" s="16">
        <v>0</v>
      </c>
      <c r="C7" s="13">
        <f>SUM(B7*0.02)+B7</f>
        <v>0</v>
      </c>
      <c r="D7" s="13">
        <f aca="true" t="shared" si="3" ref="D7:K7">SUM(C7*0.02)+C7</f>
        <v>0</v>
      </c>
      <c r="E7" s="13">
        <f t="shared" si="3"/>
        <v>0</v>
      </c>
      <c r="F7" s="13">
        <f t="shared" si="3"/>
        <v>0</v>
      </c>
      <c r="G7" s="13">
        <f t="shared" si="3"/>
        <v>0</v>
      </c>
      <c r="H7" s="13">
        <f t="shared" si="3"/>
        <v>0</v>
      </c>
      <c r="I7" s="13">
        <f t="shared" si="3"/>
        <v>0</v>
      </c>
      <c r="J7" s="13">
        <f t="shared" si="3"/>
        <v>0</v>
      </c>
      <c r="K7" s="13">
        <f t="shared" si="3"/>
        <v>0</v>
      </c>
    </row>
    <row r="8" ht="13.5" customHeight="1">
      <c r="B8" s="16">
        <v>0</v>
      </c>
    </row>
    <row r="9" spans="1:161" s="13" customFormat="1" ht="13.5" customHeight="1">
      <c r="A9" s="12" t="s">
        <v>12</v>
      </c>
      <c r="B9" s="13">
        <f>B7</f>
        <v>0</v>
      </c>
      <c r="C9" s="13">
        <f>SUM(B9*0.02)+B9</f>
        <v>0</v>
      </c>
      <c r="D9" s="13">
        <f aca="true" t="shared" si="4" ref="D9:K9">SUM(C9*0.02)+C9</f>
        <v>0</v>
      </c>
      <c r="E9" s="13">
        <f t="shared" si="4"/>
        <v>0</v>
      </c>
      <c r="F9" s="13">
        <f t="shared" si="4"/>
        <v>0</v>
      </c>
      <c r="G9" s="13">
        <f t="shared" si="4"/>
        <v>0</v>
      </c>
      <c r="H9" s="13">
        <f t="shared" si="4"/>
        <v>0</v>
      </c>
      <c r="I9" s="13">
        <f t="shared" si="4"/>
        <v>0</v>
      </c>
      <c r="J9" s="13">
        <f t="shared" si="4"/>
        <v>0</v>
      </c>
      <c r="K9" s="13">
        <f t="shared" si="4"/>
        <v>0</v>
      </c>
      <c r="L9" s="13">
        <f>SUM(L7:L8)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1:161" s="21" customFormat="1" ht="13.5" customHeight="1">
      <c r="A10" s="20" t="s">
        <v>13</v>
      </c>
      <c r="B10" s="21">
        <f aca="true" t="shared" si="5" ref="B10:L10">SUM(B6+B9)</f>
        <v>7716</v>
      </c>
      <c r="C10" s="21">
        <f t="shared" si="5"/>
        <v>7870.32</v>
      </c>
      <c r="D10" s="21">
        <f t="shared" si="5"/>
        <v>8027.7264</v>
      </c>
      <c r="E10" s="21">
        <f t="shared" si="5"/>
        <v>8188.280927999999</v>
      </c>
      <c r="F10" s="21">
        <f t="shared" si="5"/>
        <v>8352.04654656</v>
      </c>
      <c r="G10" s="21">
        <f t="shared" si="5"/>
        <v>8519.087477491199</v>
      </c>
      <c r="H10" s="21">
        <f t="shared" si="5"/>
        <v>8689.469227041023</v>
      </c>
      <c r="I10" s="21">
        <f t="shared" si="5"/>
        <v>8863.258611581843</v>
      </c>
      <c r="J10" s="21">
        <f t="shared" si="5"/>
        <v>9040.52378381348</v>
      </c>
      <c r="K10" s="21">
        <f t="shared" si="5"/>
        <v>9221.33425948975</v>
      </c>
      <c r="L10" s="21">
        <f t="shared" si="5"/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1:11" ht="12.75">
      <c r="A11" s="8" t="s">
        <v>50</v>
      </c>
      <c r="B11" s="16">
        <f>SUM(B10*5%)</f>
        <v>385.8</v>
      </c>
      <c r="C11" s="16">
        <f aca="true" t="shared" si="6" ref="C11:K11">SUM(C10*5%)</f>
        <v>393.516</v>
      </c>
      <c r="D11" s="16">
        <f t="shared" si="6"/>
        <v>401.38632</v>
      </c>
      <c r="E11" s="16">
        <f t="shared" si="6"/>
        <v>409.41404639999996</v>
      </c>
      <c r="F11" s="16">
        <f t="shared" si="6"/>
        <v>417.602327328</v>
      </c>
      <c r="G11" s="16">
        <f t="shared" si="6"/>
        <v>425.95437387455996</v>
      </c>
      <c r="H11" s="16">
        <f t="shared" si="6"/>
        <v>434.4734613520512</v>
      </c>
      <c r="I11" s="16">
        <f t="shared" si="6"/>
        <v>443.1629305790922</v>
      </c>
      <c r="J11" s="16">
        <f t="shared" si="6"/>
        <v>452.026189190674</v>
      </c>
      <c r="K11" s="16">
        <f t="shared" si="6"/>
        <v>461.0667129744875</v>
      </c>
    </row>
    <row r="12" spans="1:2" ht="13.5" customHeight="1">
      <c r="A12" s="8" t="s">
        <v>14</v>
      </c>
      <c r="B12" s="16">
        <v>0</v>
      </c>
    </row>
    <row r="13" spans="1:161" s="13" customFormat="1" ht="13.5" customHeight="1">
      <c r="A13" s="12" t="s">
        <v>15</v>
      </c>
      <c r="B13" s="13">
        <f>SUM(B11+B12)</f>
        <v>385.8</v>
      </c>
      <c r="C13" s="13">
        <f aca="true" t="shared" si="7" ref="C13:L13">SUM(C11+C12)</f>
        <v>393.516</v>
      </c>
      <c r="D13" s="13">
        <f t="shared" si="7"/>
        <v>401.38632</v>
      </c>
      <c r="E13" s="13">
        <f t="shared" si="7"/>
        <v>409.41404639999996</v>
      </c>
      <c r="F13" s="13">
        <f t="shared" si="7"/>
        <v>417.602327328</v>
      </c>
      <c r="G13" s="13">
        <f t="shared" si="7"/>
        <v>425.95437387455996</v>
      </c>
      <c r="H13" s="13">
        <f t="shared" si="7"/>
        <v>434.4734613520512</v>
      </c>
      <c r="I13" s="13">
        <f t="shared" si="7"/>
        <v>443.1629305790922</v>
      </c>
      <c r="J13" s="13">
        <f t="shared" si="7"/>
        <v>452.026189190674</v>
      </c>
      <c r="K13" s="13">
        <f t="shared" si="7"/>
        <v>461.0667129744875</v>
      </c>
      <c r="L13" s="13">
        <f t="shared" si="7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15" customFormat="1" ht="13.5" customHeight="1">
      <c r="A14" s="23" t="s">
        <v>16</v>
      </c>
      <c r="B14" s="15">
        <f aca="true" t="shared" si="8" ref="B14:L14">SUM(B10-B13)</f>
        <v>7330.2</v>
      </c>
      <c r="C14" s="15">
        <f t="shared" si="8"/>
        <v>7476.804</v>
      </c>
      <c r="D14" s="15">
        <f t="shared" si="8"/>
        <v>7626.34008</v>
      </c>
      <c r="E14" s="15">
        <f t="shared" si="8"/>
        <v>7778.866881599999</v>
      </c>
      <c r="F14" s="15">
        <f t="shared" si="8"/>
        <v>7934.444219231999</v>
      </c>
      <c r="G14" s="15">
        <f t="shared" si="8"/>
        <v>8093.133103616639</v>
      </c>
      <c r="H14" s="15">
        <f t="shared" si="8"/>
        <v>8254.995765688973</v>
      </c>
      <c r="I14" s="15">
        <f t="shared" si="8"/>
        <v>8420.095681002751</v>
      </c>
      <c r="J14" s="15">
        <f t="shared" si="8"/>
        <v>8588.497594622806</v>
      </c>
      <c r="K14" s="15">
        <f t="shared" si="8"/>
        <v>8760.267546515262</v>
      </c>
      <c r="L14" s="15">
        <f t="shared" si="8"/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</row>
    <row r="15" spans="1:12" s="6" customFormat="1" ht="13.5" customHeight="1">
      <c r="A15" s="5" t="s">
        <v>17</v>
      </c>
      <c r="L15" s="7"/>
    </row>
    <row r="16" spans="1:11" ht="13.5" customHeight="1">
      <c r="A16" s="8" t="s">
        <v>39</v>
      </c>
      <c r="B16" s="16">
        <v>1740</v>
      </c>
      <c r="C16" s="16">
        <f>SUM((B16*2%)+B16)</f>
        <v>1774.8</v>
      </c>
      <c r="D16" s="16">
        <f aca="true" t="shared" si="9" ref="D16:K16">SUM((C16*2%)+C16)</f>
        <v>1810.296</v>
      </c>
      <c r="E16" s="16">
        <f t="shared" si="9"/>
        <v>1846.5019200000002</v>
      </c>
      <c r="F16" s="16">
        <f t="shared" si="9"/>
        <v>1883.4319584000002</v>
      </c>
      <c r="G16" s="16">
        <f t="shared" si="9"/>
        <v>1921.1005975680002</v>
      </c>
      <c r="H16" s="16">
        <f t="shared" si="9"/>
        <v>1959.5226095193602</v>
      </c>
      <c r="I16" s="16">
        <f t="shared" si="9"/>
        <v>1998.7130617097475</v>
      </c>
      <c r="J16" s="16">
        <f t="shared" si="9"/>
        <v>2038.6873229439425</v>
      </c>
      <c r="K16" s="16">
        <f t="shared" si="9"/>
        <v>2079.4610694028215</v>
      </c>
    </row>
    <row r="17" spans="1:11" ht="13.5" customHeight="1">
      <c r="A17" s="8" t="s">
        <v>40</v>
      </c>
      <c r="B17" s="16">
        <v>360</v>
      </c>
      <c r="C17" s="16">
        <f aca="true" t="shared" si="10" ref="C17:K36">SUM((B17*2%)+B17)</f>
        <v>367.2</v>
      </c>
      <c r="D17" s="16">
        <f t="shared" si="10"/>
        <v>374.544</v>
      </c>
      <c r="E17" s="16">
        <f t="shared" si="10"/>
        <v>382.03488</v>
      </c>
      <c r="F17" s="16">
        <f t="shared" si="10"/>
        <v>389.6755776</v>
      </c>
      <c r="G17" s="16">
        <f t="shared" si="10"/>
        <v>397.469089152</v>
      </c>
      <c r="H17" s="16">
        <f t="shared" si="10"/>
        <v>405.41847093504</v>
      </c>
      <c r="I17" s="16">
        <f t="shared" si="10"/>
        <v>413.5268403537408</v>
      </c>
      <c r="J17" s="16">
        <f t="shared" si="10"/>
        <v>421.7973771608156</v>
      </c>
      <c r="K17" s="16">
        <f t="shared" si="10"/>
        <v>430.2333247040319</v>
      </c>
    </row>
    <row r="18" spans="3:11" ht="13.5" customHeight="1">
      <c r="C18" s="16">
        <f t="shared" si="10"/>
        <v>0</v>
      </c>
      <c r="D18" s="16">
        <f t="shared" si="10"/>
        <v>0</v>
      </c>
      <c r="E18" s="16">
        <f t="shared" si="10"/>
        <v>0</v>
      </c>
      <c r="F18" s="16">
        <f t="shared" si="10"/>
        <v>0</v>
      </c>
      <c r="G18" s="16">
        <f t="shared" si="10"/>
        <v>0</v>
      </c>
      <c r="H18" s="16">
        <f t="shared" si="10"/>
        <v>0</v>
      </c>
      <c r="I18" s="16">
        <f t="shared" si="10"/>
        <v>0</v>
      </c>
      <c r="J18" s="16">
        <f t="shared" si="10"/>
        <v>0</v>
      </c>
      <c r="K18" s="16">
        <f t="shared" si="10"/>
        <v>0</v>
      </c>
    </row>
    <row r="19" spans="1:11" ht="13.5" customHeight="1">
      <c r="A19" s="8" t="s">
        <v>41</v>
      </c>
      <c r="B19" s="16">
        <v>1000</v>
      </c>
      <c r="C19" s="16">
        <v>1000</v>
      </c>
      <c r="D19" s="16">
        <v>1000</v>
      </c>
      <c r="E19" s="16">
        <v>1000</v>
      </c>
      <c r="F19" s="16">
        <v>1000</v>
      </c>
      <c r="G19" s="16">
        <v>1200</v>
      </c>
      <c r="H19" s="16">
        <v>1200</v>
      </c>
      <c r="I19" s="16">
        <v>1200</v>
      </c>
      <c r="J19" s="16">
        <v>1200</v>
      </c>
      <c r="K19" s="16">
        <v>1200</v>
      </c>
    </row>
    <row r="20" spans="1:11" ht="13.5" customHeight="1">
      <c r="A20" s="8" t="s">
        <v>18</v>
      </c>
      <c r="B20" s="16">
        <v>576</v>
      </c>
      <c r="C20" s="16">
        <f t="shared" si="10"/>
        <v>587.52</v>
      </c>
      <c r="D20" s="16">
        <f t="shared" si="10"/>
        <v>599.2704</v>
      </c>
      <c r="E20" s="16">
        <f t="shared" si="10"/>
        <v>611.255808</v>
      </c>
      <c r="F20" s="16">
        <f t="shared" si="10"/>
        <v>623.48092416</v>
      </c>
      <c r="G20" s="16">
        <f t="shared" si="10"/>
        <v>635.9505426431999</v>
      </c>
      <c r="H20" s="16">
        <f t="shared" si="10"/>
        <v>648.6695534960639</v>
      </c>
      <c r="I20" s="16">
        <f t="shared" si="10"/>
        <v>661.6429445659852</v>
      </c>
      <c r="J20" s="16">
        <f t="shared" si="10"/>
        <v>674.8758034573049</v>
      </c>
      <c r="K20" s="16">
        <f t="shared" si="10"/>
        <v>688.3733195264509</v>
      </c>
    </row>
    <row r="21" spans="1:11" ht="13.5" customHeight="1">
      <c r="A21" s="8" t="s">
        <v>19</v>
      </c>
      <c r="C21" s="16">
        <f t="shared" si="10"/>
        <v>0</v>
      </c>
      <c r="D21" s="16">
        <f t="shared" si="10"/>
        <v>0</v>
      </c>
      <c r="E21" s="16">
        <f t="shared" si="10"/>
        <v>0</v>
      </c>
      <c r="F21" s="16">
        <f t="shared" si="10"/>
        <v>0</v>
      </c>
      <c r="G21" s="16">
        <f t="shared" si="10"/>
        <v>0</v>
      </c>
      <c r="H21" s="16">
        <f t="shared" si="10"/>
        <v>0</v>
      </c>
      <c r="I21" s="16">
        <f t="shared" si="10"/>
        <v>0</v>
      </c>
      <c r="J21" s="16">
        <f t="shared" si="10"/>
        <v>0</v>
      </c>
      <c r="K21" s="16">
        <f t="shared" si="10"/>
        <v>0</v>
      </c>
    </row>
    <row r="22" spans="1:11" ht="13.5" customHeight="1">
      <c r="A22" s="8" t="s">
        <v>20</v>
      </c>
      <c r="C22" s="16">
        <f t="shared" si="10"/>
        <v>0</v>
      </c>
      <c r="D22" s="16">
        <f t="shared" si="10"/>
        <v>0</v>
      </c>
      <c r="E22" s="16">
        <f t="shared" si="10"/>
        <v>0</v>
      </c>
      <c r="F22" s="16">
        <f t="shared" si="10"/>
        <v>0</v>
      </c>
      <c r="G22" s="16">
        <f t="shared" si="10"/>
        <v>0</v>
      </c>
      <c r="H22" s="16">
        <f t="shared" si="10"/>
        <v>0</v>
      </c>
      <c r="I22" s="16">
        <f t="shared" si="10"/>
        <v>0</v>
      </c>
      <c r="J22" s="16">
        <f t="shared" si="10"/>
        <v>0</v>
      </c>
      <c r="K22" s="16">
        <f t="shared" si="10"/>
        <v>0</v>
      </c>
    </row>
    <row r="23" spans="1:11" ht="13.5" customHeight="1">
      <c r="A23" s="8" t="s">
        <v>42</v>
      </c>
      <c r="C23" s="16">
        <f t="shared" si="10"/>
        <v>0</v>
      </c>
      <c r="D23" s="16">
        <f t="shared" si="10"/>
        <v>0</v>
      </c>
      <c r="E23" s="16">
        <f t="shared" si="10"/>
        <v>0</v>
      </c>
      <c r="F23" s="16">
        <f t="shared" si="10"/>
        <v>0</v>
      </c>
      <c r="G23" s="16">
        <f t="shared" si="10"/>
        <v>0</v>
      </c>
      <c r="H23" s="16">
        <f t="shared" si="10"/>
        <v>0</v>
      </c>
      <c r="I23" s="16">
        <f t="shared" si="10"/>
        <v>0</v>
      </c>
      <c r="J23" s="16">
        <f t="shared" si="10"/>
        <v>0</v>
      </c>
      <c r="K23" s="16">
        <f t="shared" si="10"/>
        <v>0</v>
      </c>
    </row>
    <row r="24" spans="1:11" ht="13.5" customHeight="1">
      <c r="A24" s="8" t="s">
        <v>43</v>
      </c>
      <c r="B24" s="16">
        <v>300</v>
      </c>
      <c r="C24" s="16">
        <f t="shared" si="10"/>
        <v>306</v>
      </c>
      <c r="D24" s="16">
        <f t="shared" si="10"/>
        <v>312.12</v>
      </c>
      <c r="E24" s="16">
        <f t="shared" si="10"/>
        <v>318.3624</v>
      </c>
      <c r="F24" s="16">
        <f t="shared" si="10"/>
        <v>324.729648</v>
      </c>
      <c r="G24" s="16">
        <f t="shared" si="10"/>
        <v>331.22424096</v>
      </c>
      <c r="H24" s="16">
        <f t="shared" si="10"/>
        <v>337.8487257792</v>
      </c>
      <c r="I24" s="16">
        <f t="shared" si="10"/>
        <v>344.60570029478396</v>
      </c>
      <c r="J24" s="16">
        <f t="shared" si="10"/>
        <v>351.49781430067964</v>
      </c>
      <c r="K24" s="16">
        <f t="shared" si="10"/>
        <v>358.52777058669324</v>
      </c>
    </row>
    <row r="25" spans="1:11" ht="13.5" customHeight="1">
      <c r="A25" s="8" t="s">
        <v>21</v>
      </c>
      <c r="C25" s="16">
        <f t="shared" si="10"/>
        <v>0</v>
      </c>
      <c r="D25" s="16">
        <f t="shared" si="10"/>
        <v>0</v>
      </c>
      <c r="E25" s="16">
        <f t="shared" si="10"/>
        <v>0</v>
      </c>
      <c r="F25" s="16">
        <f t="shared" si="10"/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  <c r="J25" s="16">
        <f t="shared" si="10"/>
        <v>0</v>
      </c>
      <c r="K25" s="16">
        <f t="shared" si="10"/>
        <v>0</v>
      </c>
    </row>
    <row r="26" spans="1:11" ht="13.5" customHeight="1">
      <c r="A26" s="8" t="s">
        <v>33</v>
      </c>
      <c r="B26" s="16">
        <v>0</v>
      </c>
      <c r="C26" s="16">
        <f t="shared" si="10"/>
        <v>0</v>
      </c>
      <c r="D26" s="16">
        <f t="shared" si="10"/>
        <v>0</v>
      </c>
      <c r="E26" s="16">
        <f t="shared" si="10"/>
        <v>0</v>
      </c>
      <c r="F26" s="16">
        <f t="shared" si="10"/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  <c r="K26" s="16">
        <f t="shared" si="10"/>
        <v>0</v>
      </c>
    </row>
    <row r="27" spans="1:11" ht="13.5" customHeight="1">
      <c r="A27" s="8" t="s">
        <v>34</v>
      </c>
      <c r="B27" s="16">
        <v>0</v>
      </c>
      <c r="C27" s="16">
        <f t="shared" si="10"/>
        <v>0</v>
      </c>
      <c r="D27" s="16">
        <f t="shared" si="10"/>
        <v>0</v>
      </c>
      <c r="E27" s="16">
        <f t="shared" si="10"/>
        <v>0</v>
      </c>
      <c r="F27" s="16">
        <f t="shared" si="10"/>
        <v>0</v>
      </c>
      <c r="G27" s="16">
        <f t="shared" si="10"/>
        <v>0</v>
      </c>
      <c r="H27" s="16">
        <f t="shared" si="10"/>
        <v>0</v>
      </c>
      <c r="I27" s="16">
        <f t="shared" si="10"/>
        <v>0</v>
      </c>
      <c r="J27" s="16">
        <f t="shared" si="10"/>
        <v>0</v>
      </c>
      <c r="K27" s="16">
        <f t="shared" si="10"/>
        <v>0</v>
      </c>
    </row>
    <row r="28" spans="1:11" ht="13.5" customHeight="1">
      <c r="A28" s="8" t="s">
        <v>51</v>
      </c>
      <c r="B28" s="16">
        <v>60</v>
      </c>
      <c r="C28" s="16">
        <f t="shared" si="10"/>
        <v>61.2</v>
      </c>
      <c r="D28" s="16">
        <f t="shared" si="10"/>
        <v>62.424</v>
      </c>
      <c r="E28" s="16">
        <f t="shared" si="10"/>
        <v>63.67248</v>
      </c>
      <c r="F28" s="16">
        <f t="shared" si="10"/>
        <v>64.9459296</v>
      </c>
      <c r="G28" s="16">
        <f t="shared" si="10"/>
        <v>66.244848192</v>
      </c>
      <c r="H28" s="16">
        <f t="shared" si="10"/>
        <v>67.56974515584001</v>
      </c>
      <c r="I28" s="16">
        <f t="shared" si="10"/>
        <v>68.92114005895681</v>
      </c>
      <c r="J28" s="16">
        <f t="shared" si="10"/>
        <v>70.29956286013595</v>
      </c>
      <c r="K28" s="16">
        <f t="shared" si="10"/>
        <v>71.70555411733866</v>
      </c>
    </row>
    <row r="29" spans="1:11" ht="13.5" customHeight="1">
      <c r="A29" s="8" t="s">
        <v>35</v>
      </c>
      <c r="B29" s="16">
        <v>0</v>
      </c>
      <c r="C29" s="16">
        <f t="shared" si="10"/>
        <v>0</v>
      </c>
      <c r="D29" s="16">
        <f t="shared" si="10"/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6">
        <f t="shared" si="10"/>
        <v>0</v>
      </c>
    </row>
    <row r="30" spans="1:11" ht="13.5" customHeight="1">
      <c r="A30" s="8" t="s">
        <v>36</v>
      </c>
      <c r="B30" s="16">
        <v>0</v>
      </c>
      <c r="C30" s="16">
        <f t="shared" si="10"/>
        <v>0</v>
      </c>
      <c r="D30" s="16">
        <f t="shared" si="10"/>
        <v>0</v>
      </c>
      <c r="E30" s="16">
        <f t="shared" si="10"/>
        <v>0</v>
      </c>
      <c r="F30" s="16">
        <f t="shared" si="10"/>
        <v>0</v>
      </c>
      <c r="G30" s="16">
        <f t="shared" si="10"/>
        <v>0</v>
      </c>
      <c r="H30" s="16">
        <f t="shared" si="10"/>
        <v>0</v>
      </c>
      <c r="I30" s="16">
        <f t="shared" si="10"/>
        <v>0</v>
      </c>
      <c r="J30" s="16">
        <f t="shared" si="10"/>
        <v>0</v>
      </c>
      <c r="K30" s="16">
        <f t="shared" si="10"/>
        <v>0</v>
      </c>
    </row>
    <row r="31" spans="1:11" ht="13.5" customHeight="1">
      <c r="A31" s="8" t="s">
        <v>22</v>
      </c>
      <c r="C31" s="16">
        <f t="shared" si="10"/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</row>
    <row r="32" spans="1:11" ht="13.5" customHeight="1">
      <c r="A32" s="8" t="s">
        <v>23</v>
      </c>
      <c r="C32" s="16">
        <f t="shared" si="10"/>
        <v>0</v>
      </c>
      <c r="D32" s="16">
        <f t="shared" si="10"/>
        <v>0</v>
      </c>
      <c r="E32" s="16">
        <f t="shared" si="10"/>
        <v>0</v>
      </c>
      <c r="F32" s="16">
        <f t="shared" si="10"/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6">
        <f t="shared" si="10"/>
        <v>0</v>
      </c>
    </row>
    <row r="33" spans="1:11" ht="13.5" customHeight="1">
      <c r="A33" s="8" t="s">
        <v>44</v>
      </c>
      <c r="B33" s="16">
        <v>200</v>
      </c>
      <c r="C33" s="16">
        <f t="shared" si="10"/>
        <v>204</v>
      </c>
      <c r="D33" s="16">
        <f t="shared" si="10"/>
        <v>208.08</v>
      </c>
      <c r="E33" s="16">
        <f t="shared" si="10"/>
        <v>212.2416</v>
      </c>
      <c r="F33" s="16">
        <f t="shared" si="10"/>
        <v>216.486432</v>
      </c>
      <c r="G33" s="16">
        <f t="shared" si="10"/>
        <v>220.81616064000002</v>
      </c>
      <c r="H33" s="16">
        <f t="shared" si="10"/>
        <v>225.23248385280002</v>
      </c>
      <c r="I33" s="16">
        <f t="shared" si="10"/>
        <v>229.737133529856</v>
      </c>
      <c r="J33" s="16">
        <f t="shared" si="10"/>
        <v>234.33187620045314</v>
      </c>
      <c r="K33" s="16">
        <f t="shared" si="10"/>
        <v>239.0185137244622</v>
      </c>
    </row>
    <row r="34" spans="1:11" ht="13.5" customHeight="1">
      <c r="A34" s="8" t="s">
        <v>24</v>
      </c>
      <c r="B34" s="16">
        <v>0</v>
      </c>
      <c r="C34" s="16">
        <f t="shared" si="10"/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</row>
    <row r="35" spans="1:11" ht="13.5" customHeight="1">
      <c r="A35" s="8" t="s">
        <v>25</v>
      </c>
      <c r="B35" s="16">
        <v>500</v>
      </c>
      <c r="C35" s="16">
        <f t="shared" si="10"/>
        <v>510</v>
      </c>
      <c r="D35" s="16">
        <f t="shared" si="10"/>
        <v>520.2</v>
      </c>
      <c r="E35" s="16">
        <f t="shared" si="10"/>
        <v>530.604</v>
      </c>
      <c r="F35" s="16">
        <f t="shared" si="10"/>
        <v>541.21608</v>
      </c>
      <c r="G35" s="16">
        <f t="shared" si="10"/>
        <v>552.0404016</v>
      </c>
      <c r="H35" s="16">
        <f t="shared" si="10"/>
        <v>563.081209632</v>
      </c>
      <c r="I35" s="16">
        <f t="shared" si="10"/>
        <v>574.3428338246399</v>
      </c>
      <c r="J35" s="16">
        <f t="shared" si="10"/>
        <v>585.8296905011327</v>
      </c>
      <c r="K35" s="16">
        <f t="shared" si="10"/>
        <v>597.5462843111554</v>
      </c>
    </row>
    <row r="36" spans="1:11" ht="13.5" customHeight="1">
      <c r="A36" s="8" t="s">
        <v>26</v>
      </c>
      <c r="C36" s="16">
        <f t="shared" si="10"/>
        <v>0</v>
      </c>
      <c r="D36" s="16">
        <f t="shared" si="10"/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6">
        <f t="shared" si="10"/>
        <v>0</v>
      </c>
      <c r="J36" s="16">
        <f t="shared" si="10"/>
        <v>0</v>
      </c>
      <c r="K36" s="16">
        <f t="shared" si="10"/>
        <v>0</v>
      </c>
    </row>
    <row r="37" spans="1:161" s="13" customFormat="1" ht="13.5" customHeight="1">
      <c r="A37" s="12" t="s">
        <v>27</v>
      </c>
      <c r="B37" s="13">
        <f>SUM(B16:B36)</f>
        <v>4736</v>
      </c>
      <c r="C37" s="13">
        <f aca="true" t="shared" si="11" ref="C37:K37">SUM(C16:C36)</f>
        <v>4810.72</v>
      </c>
      <c r="D37" s="13">
        <f t="shared" si="11"/>
        <v>4886.9344</v>
      </c>
      <c r="E37" s="13">
        <f t="shared" si="11"/>
        <v>4964.6730880000005</v>
      </c>
      <c r="F37" s="13">
        <f t="shared" si="11"/>
        <v>5043.96654976</v>
      </c>
      <c r="G37" s="13">
        <f t="shared" si="11"/>
        <v>5324.845880755201</v>
      </c>
      <c r="H37" s="13">
        <f t="shared" si="11"/>
        <v>5407.342798370304</v>
      </c>
      <c r="I37" s="13">
        <f t="shared" si="11"/>
        <v>5491.489654337709</v>
      </c>
      <c r="J37" s="13">
        <f t="shared" si="11"/>
        <v>5577.319447424464</v>
      </c>
      <c r="K37" s="13">
        <f t="shared" si="11"/>
        <v>5664.865836372954</v>
      </c>
      <c r="L37" s="13">
        <f>SUM(L16:L36)</f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</row>
    <row r="38" spans="1:11" ht="13.5" customHeight="1">
      <c r="A38" s="8" t="s">
        <v>45</v>
      </c>
      <c r="B38" s="16">
        <v>300</v>
      </c>
      <c r="C38" s="16">
        <v>300</v>
      </c>
      <c r="D38" s="16">
        <v>300</v>
      </c>
      <c r="E38" s="16">
        <v>300</v>
      </c>
      <c r="F38" s="16">
        <v>300</v>
      </c>
      <c r="G38" s="16">
        <v>300</v>
      </c>
      <c r="H38" s="16">
        <v>300</v>
      </c>
      <c r="I38" s="16">
        <v>300</v>
      </c>
      <c r="J38" s="16">
        <v>300</v>
      </c>
      <c r="K38" s="16">
        <v>300</v>
      </c>
    </row>
    <row r="39" spans="1:161" s="21" customFormat="1" ht="13.5" customHeight="1">
      <c r="A39" s="20" t="s">
        <v>28</v>
      </c>
      <c r="B39" s="21">
        <f aca="true" t="shared" si="12" ref="B39:L39">SUM(B14-B37-B38)</f>
        <v>2294.2</v>
      </c>
      <c r="C39" s="21">
        <f t="shared" si="12"/>
        <v>2366.084</v>
      </c>
      <c r="D39" s="21">
        <f t="shared" si="12"/>
        <v>2439.40568</v>
      </c>
      <c r="E39" s="21">
        <f t="shared" si="12"/>
        <v>2514.1937935999986</v>
      </c>
      <c r="F39" s="21">
        <f t="shared" si="12"/>
        <v>2590.4776694719994</v>
      </c>
      <c r="G39" s="21">
        <f t="shared" si="12"/>
        <v>2468.2872228614387</v>
      </c>
      <c r="H39" s="21">
        <f t="shared" si="12"/>
        <v>2547.6529673186687</v>
      </c>
      <c r="I39" s="21">
        <f t="shared" si="12"/>
        <v>2628.606026665042</v>
      </c>
      <c r="J39" s="21">
        <f t="shared" si="12"/>
        <v>2711.1781471983422</v>
      </c>
      <c r="K39" s="21">
        <f t="shared" si="12"/>
        <v>2795.4017101423087</v>
      </c>
      <c r="L39" s="21">
        <f t="shared" si="12"/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1" ht="13.5" customHeight="1">
      <c r="A40" s="8" t="s">
        <v>47</v>
      </c>
      <c r="B40" s="16">
        <v>2003</v>
      </c>
      <c r="C40" s="16">
        <v>2003</v>
      </c>
      <c r="D40" s="16">
        <v>2003</v>
      </c>
      <c r="E40" s="16">
        <v>2003</v>
      </c>
      <c r="F40" s="16">
        <v>2003</v>
      </c>
      <c r="G40" s="16">
        <v>2003</v>
      </c>
      <c r="H40" s="16">
        <v>2003</v>
      </c>
      <c r="I40" s="16">
        <v>2003</v>
      </c>
      <c r="J40" s="16">
        <v>2003</v>
      </c>
      <c r="K40" s="16">
        <v>2003</v>
      </c>
    </row>
    <row r="41" spans="1:11" ht="13.5" customHeight="1">
      <c r="A41" s="8" t="s">
        <v>29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3.5" customHeight="1">
      <c r="A42" s="8" t="s">
        <v>37</v>
      </c>
      <c r="B42" s="47">
        <f>SUM(B39/B40)</f>
        <v>1.145381927109336</v>
      </c>
      <c r="C42" s="47">
        <f aca="true" t="shared" si="13" ref="C42:K42">SUM(C39/C40)</f>
        <v>1.1812700948577133</v>
      </c>
      <c r="D42" s="47">
        <f t="shared" si="13"/>
        <v>1.2178760259610584</v>
      </c>
      <c r="E42" s="47">
        <f t="shared" si="13"/>
        <v>1.2552140756864696</v>
      </c>
      <c r="F42" s="47">
        <f t="shared" si="13"/>
        <v>1.2932988864063901</v>
      </c>
      <c r="G42" s="47">
        <f t="shared" si="13"/>
        <v>1.2322951686777028</v>
      </c>
      <c r="H42" s="47">
        <f t="shared" si="13"/>
        <v>1.2719186057507084</v>
      </c>
      <c r="I42" s="47">
        <f t="shared" si="13"/>
        <v>1.3123345115651732</v>
      </c>
      <c r="J42" s="47">
        <f t="shared" si="13"/>
        <v>1.3535587354959273</v>
      </c>
      <c r="K42" s="47">
        <f t="shared" si="13"/>
        <v>1.3956074439052963</v>
      </c>
    </row>
    <row r="43" spans="1:161" s="13" customFormat="1" ht="13.5" customHeight="1">
      <c r="A43" s="12" t="s">
        <v>30</v>
      </c>
      <c r="B43" s="13">
        <f>B40</f>
        <v>2003</v>
      </c>
      <c r="C43" s="13">
        <f aca="true" t="shared" si="14" ref="C43:L43">SUM(C40:C42)</f>
        <v>2004.1812700948576</v>
      </c>
      <c r="D43" s="13">
        <f t="shared" si="14"/>
        <v>2004.217876025961</v>
      </c>
      <c r="E43" s="13">
        <f t="shared" si="14"/>
        <v>2004.2552140756866</v>
      </c>
      <c r="F43" s="13">
        <f t="shared" si="14"/>
        <v>2004.2932988864063</v>
      </c>
      <c r="G43" s="13">
        <f t="shared" si="14"/>
        <v>2004.2322951686776</v>
      </c>
      <c r="H43" s="13">
        <f t="shared" si="14"/>
        <v>2004.2719186057507</v>
      </c>
      <c r="I43" s="13">
        <f t="shared" si="14"/>
        <v>2004.3123345115653</v>
      </c>
      <c r="J43" s="13">
        <f t="shared" si="14"/>
        <v>2004.3535587354959</v>
      </c>
      <c r="K43" s="13">
        <f t="shared" si="14"/>
        <v>2004.3956074439052</v>
      </c>
      <c r="L43" s="13">
        <f t="shared" si="14"/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</row>
    <row r="44" spans="1:161" s="25" customFormat="1" ht="13.5" customHeight="1">
      <c r="A44" s="24" t="s">
        <v>31</v>
      </c>
      <c r="B44" s="25">
        <f aca="true" t="shared" si="15" ref="B44:L44">SUM(B39-B43)</f>
        <v>291.1999999999998</v>
      </c>
      <c r="C44" s="25">
        <f t="shared" si="15"/>
        <v>361.9027299051422</v>
      </c>
      <c r="D44" s="25">
        <f t="shared" si="15"/>
        <v>435.18780397403884</v>
      </c>
      <c r="E44" s="25">
        <f t="shared" si="15"/>
        <v>509.938579524312</v>
      </c>
      <c r="F44" s="25">
        <f t="shared" si="15"/>
        <v>586.1843705855931</v>
      </c>
      <c r="G44" s="25">
        <f t="shared" si="15"/>
        <v>464.0549276927611</v>
      </c>
      <c r="H44" s="25">
        <f t="shared" si="15"/>
        <v>543.3810487129181</v>
      </c>
      <c r="I44" s="25">
        <f t="shared" si="15"/>
        <v>624.2936921534767</v>
      </c>
      <c r="J44" s="25">
        <f t="shared" si="15"/>
        <v>706.8245884628464</v>
      </c>
      <c r="K44" s="25">
        <f t="shared" si="15"/>
        <v>791.0061026984035</v>
      </c>
      <c r="L44" s="25">
        <f t="shared" si="15"/>
        <v>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30" customFormat="1" ht="25.5" customHeight="1">
      <c r="A45" s="27" t="s">
        <v>32</v>
      </c>
      <c r="B45" s="28">
        <f>SUM(B13+B44)+500</f>
        <v>1176.9999999999998</v>
      </c>
      <c r="C45" s="28">
        <f aca="true" t="shared" si="16" ref="C45:K45">SUM(C13+C44+B45)</f>
        <v>1932.418729905142</v>
      </c>
      <c r="D45" s="28">
        <f t="shared" si="16"/>
        <v>2768.992853879181</v>
      </c>
      <c r="E45" s="28">
        <f t="shared" si="16"/>
        <v>3688.3454798034927</v>
      </c>
      <c r="F45" s="28">
        <f t="shared" si="16"/>
        <v>4692.132177717086</v>
      </c>
      <c r="G45" s="28">
        <f t="shared" si="16"/>
        <v>5582.141479284407</v>
      </c>
      <c r="H45" s="28">
        <f t="shared" si="16"/>
        <v>6559.995989349376</v>
      </c>
      <c r="I45" s="28">
        <f t="shared" si="16"/>
        <v>7627.452612081945</v>
      </c>
      <c r="J45" s="28">
        <f t="shared" si="16"/>
        <v>8786.303389735465</v>
      </c>
      <c r="K45" s="28">
        <f t="shared" si="16"/>
        <v>10038.376205408356</v>
      </c>
      <c r="L45" s="28" t="e">
        <f>SUM(L44/L69)</f>
        <v>#DIV/0!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</row>
    <row r="46" spans="1:161" s="13" customFormat="1" ht="25.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</row>
    <row r="47" spans="1:12" s="32" customFormat="1" ht="13.5" customHeight="1">
      <c r="A47" s="5"/>
      <c r="L47" s="33"/>
    </row>
    <row r="48" spans="1:161" s="35" customFormat="1" ht="13.5" customHeight="1">
      <c r="A48" s="3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54" spans="1:161" s="13" customFormat="1" ht="13.5" customHeight="1">
      <c r="A54" s="23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</row>
    <row r="55" spans="1:161" s="39" customFormat="1" ht="13.5" customHeight="1">
      <c r="A55" s="3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</row>
    <row r="56" spans="1:161" s="21" customFormat="1" ht="13.5" customHeight="1">
      <c r="A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2" s="32" customFormat="1" ht="13.5" customHeight="1">
      <c r="A57" s="5"/>
      <c r="L57" s="33"/>
    </row>
    <row r="58" spans="1:161" s="35" customFormat="1" ht="13.5" customHeight="1">
      <c r="A58" s="34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35" customFormat="1" ht="13.5" customHeight="1">
      <c r="A59" s="34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21" customFormat="1" ht="13.5" customHeight="1">
      <c r="A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2" s="32" customFormat="1" ht="13.5" customHeight="1">
      <c r="A61" s="5"/>
      <c r="L61" s="33"/>
    </row>
    <row r="62" s="41" customFormat="1" ht="13.5" customHeight="1">
      <c r="A62" s="40"/>
    </row>
    <row r="67" spans="1:161" s="25" customFormat="1" ht="27.75" customHeight="1">
      <c r="A67" s="2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ht="27.75" customHeight="1"/>
    <row r="69" ht="13.5" customHeight="1">
      <c r="L69" s="16"/>
    </row>
    <row r="70" spans="1:161" s="45" customFormat="1" ht="13.5" customHeight="1">
      <c r="A70" s="42"/>
      <c r="B70" s="43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</row>
    <row r="71" spans="1:161" s="45" customFormat="1" ht="13.5" customHeight="1">
      <c r="A71" s="42"/>
      <c r="B71" s="43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</row>
    <row r="72" spans="1:161" s="45" customFormat="1" ht="13.5" customHeight="1">
      <c r="A72" s="42"/>
      <c r="B72" s="43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pans="1:11" ht="13.5" customHeight="1">
      <c r="A73" s="46"/>
      <c r="B73" s="39"/>
      <c r="C73" s="39"/>
      <c r="D73" s="39"/>
      <c r="E73" s="39"/>
      <c r="F73" s="39"/>
      <c r="G73" s="39"/>
      <c r="H73" s="39"/>
      <c r="I73" s="39"/>
      <c r="J73" s="39"/>
      <c r="K73" s="39"/>
    </row>
  </sheetData>
  <sheetProtection/>
  <printOptions gridLines="1" headings="1" horizontalCentered="1" verticalCentered="1"/>
  <pageMargins left="0.25" right="0.25" top="0.25" bottom="0.4" header="0.125" footer="0.125"/>
  <pageSetup fitToHeight="2" fitToWidth="1" horizontalDpi="600" verticalDpi="600" orientation="landscape" scale="87" r:id="rId1"/>
  <headerFooter alignWithMargins="0">
    <oddFooter>&amp;CUpdated January 16, 2006</oddFooter>
  </headerFooter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Mills</dc:creator>
  <cp:keywords/>
  <dc:description/>
  <cp:lastModifiedBy>NBHC</cp:lastModifiedBy>
  <cp:lastPrinted>2006-08-24T03:37:53Z</cp:lastPrinted>
  <dcterms:created xsi:type="dcterms:W3CDTF">2005-11-03T21:53:49Z</dcterms:created>
  <dcterms:modified xsi:type="dcterms:W3CDTF">2017-09-15T23:16:33Z</dcterms:modified>
  <cp:category/>
  <cp:version/>
  <cp:contentType/>
  <cp:contentStatus/>
</cp:coreProperties>
</file>