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Acquisition Budget" sheetId="1" r:id="rId1"/>
    <sheet name="Operating Budget" sheetId="2" r:id="rId2"/>
  </sheets>
  <definedNames>
    <definedName name="_xlnm.Print_Area" localSheetId="0">'Acquisition Budget'!$A$1:$F$52</definedName>
    <definedName name="_xlnm.Print_Area" localSheetId="1">'Operating Budget'!$A$1:$K$47</definedName>
    <definedName name="_xlnm.Print_Titles" localSheetId="1">'Operating Budget'!$1:$1</definedName>
  </definedNames>
  <calcPr fullCalcOnLoad="1"/>
</workbook>
</file>

<file path=xl/sharedStrings.xml><?xml version="1.0" encoding="utf-8"?>
<sst xmlns="http://schemas.openxmlformats.org/spreadsheetml/2006/main" count="97" uniqueCount="94">
  <si>
    <t>PROJECT: 6085 South Cory Avenue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</si>
  <si>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</si>
  <si>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</si>
  <si>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</si>
  <si>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</si>
  <si>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</si>
  <si>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</si>
  <si>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</si>
  <si>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</si>
  <si>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</si>
  <si>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</si>
  <si>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REVENUES</t>
  </si>
  <si>
    <t>RENTS           $590/month</t>
  </si>
  <si>
    <t xml:space="preserve">OTHER RESTRICTED RENTS     </t>
  </si>
  <si>
    <t xml:space="preserve">MARKET RENTS                                    </t>
  </si>
  <si>
    <t>SUBTOTAL  RESIDENTIAL RENTS</t>
  </si>
  <si>
    <t>GARAGES/PARKING</t>
  </si>
  <si>
    <t xml:space="preserve">OTHER INCOME  </t>
  </si>
  <si>
    <t>SUBTOTAL  MISC INCOME</t>
  </si>
  <si>
    <t>GROSS INCOME</t>
  </si>
  <si>
    <t>FINANCIAL HARDSHIP FUND CONTRIBUTION</t>
  </si>
  <si>
    <t>SUBTOTAL FINANCIAL HARDSHIP</t>
  </si>
  <si>
    <t>EFFECTIVE GROSS INCOME (EFI)</t>
  </si>
  <si>
    <t xml:space="preserve">OPERATING EXPENSES </t>
  </si>
  <si>
    <t xml:space="preserve">PROPERTY MANAGEMENT FEE </t>
  </si>
  <si>
    <t>TRUSTEE FEE</t>
  </si>
  <si>
    <t>WISH ADVOCACY AND OVERSIGHT FEE</t>
  </si>
  <si>
    <t>REPAIRS</t>
  </si>
  <si>
    <t>LAWN &amp; GARDEN CARE</t>
  </si>
  <si>
    <t>SNOW REMOVAL</t>
  </si>
  <si>
    <t>BUILDING SUPPLIES</t>
  </si>
  <si>
    <t>GAS &amp; ELECTRICITY (paid by tenant)</t>
  </si>
  <si>
    <t>WATER / SEWER (paid by tenant)</t>
  </si>
  <si>
    <t>TRASH REMOVAL (city services)</t>
  </si>
  <si>
    <t xml:space="preserve">OTHER MAINTENANCE </t>
  </si>
  <si>
    <t>REAL ESTATE TAXES</t>
  </si>
  <si>
    <t xml:space="preserve"> INSURANCE</t>
  </si>
  <si>
    <t>OTHER</t>
  </si>
  <si>
    <t>TOTAL OPERATING EXPENSES</t>
  </si>
  <si>
    <t>ANNUAL RESERVES CONTRIBUTION</t>
  </si>
  <si>
    <t>NET OPERATING INCOME (NOI)</t>
  </si>
  <si>
    <t xml:space="preserve">DEBT SERVICE LOAN #1 </t>
  </si>
  <si>
    <t>DEBT SERVICE LOAN #2</t>
  </si>
  <si>
    <t>TOTAL DEBT SERVICE</t>
  </si>
  <si>
    <t>CASH FLOW</t>
  </si>
  <si>
    <t>DEBT COVERAGE RATIO</t>
  </si>
  <si>
    <t>Operating &amp; Vacancy Reserve Balance if No Turnover &amp; No Overspend</t>
  </si>
  <si>
    <t>PROJECT COSTS - BUDGET</t>
  </si>
  <si>
    <t>PROJECT COSTS - ACTUAL</t>
  </si>
  <si>
    <t>ACQUISITION</t>
  </si>
  <si>
    <t>SALES PRICE</t>
  </si>
  <si>
    <t>HARD COSTS</t>
  </si>
  <si>
    <t>SOFT COSTS</t>
  </si>
  <si>
    <t>PROFESSIONAL FEES</t>
  </si>
  <si>
    <t xml:space="preserve">ARCHITECT FEE-DESIGN </t>
  </si>
  <si>
    <t>Initial Rehab and Accessibility Modifications</t>
  </si>
  <si>
    <t>Rehab &amp; Modifications Contingency</t>
  </si>
  <si>
    <t>30 YEAR PROPERTY PRESERVATION STUDY</t>
  </si>
  <si>
    <t>ATTORNEYS FEES</t>
  </si>
  <si>
    <t>APPRAISAL</t>
  </si>
  <si>
    <t>DEVELOPER FEE</t>
  </si>
  <si>
    <t>Property Taxes for remainder of year of purchase</t>
  </si>
  <si>
    <t>INTERIM COSTS</t>
  </si>
  <si>
    <t>TITLE &amp; RECORDING, ETC</t>
  </si>
  <si>
    <t xml:space="preserve">LOAN ORIGINATION FEES </t>
  </si>
  <si>
    <t>credit reports</t>
  </si>
  <si>
    <t>LLC set-up fee</t>
  </si>
  <si>
    <t>flood determination fee</t>
  </si>
  <si>
    <t>flood determination life of loan</t>
  </si>
  <si>
    <t>Liability and Property Insurance</t>
  </si>
  <si>
    <t>Closing fee</t>
  </si>
  <si>
    <t>title ins</t>
  </si>
  <si>
    <t>DFI certificates</t>
  </si>
  <si>
    <t>wire/ups/airbourne/courier</t>
  </si>
  <si>
    <t>START-UP EXPENSES</t>
  </si>
  <si>
    <t xml:space="preserve">ORGANIZATIONAL EXPENSE </t>
  </si>
  <si>
    <t>Contingency</t>
  </si>
  <si>
    <t>PROJECT RESERVES</t>
  </si>
  <si>
    <t>Insurance escrow</t>
  </si>
  <si>
    <t>OPERATING/VACANCY RESERVES</t>
  </si>
  <si>
    <t>REPLACEMENT RESERVES</t>
  </si>
  <si>
    <t>PROJECT TOTAL</t>
  </si>
  <si>
    <t>Cash needed to close</t>
  </si>
  <si>
    <t>PROJECT RESERVES TOTAL</t>
  </si>
  <si>
    <t>PROJECT:  6085 South Cory Ave (Acquire 12-31-07)</t>
  </si>
  <si>
    <t>TRUST ACCOUNT SET-UP FEES</t>
  </si>
  <si>
    <t>Appraised Value = Appraisal Not Required</t>
  </si>
  <si>
    <t>2006 Fair Market Value Per Assessor</t>
  </si>
  <si>
    <t>Interest  due at closing [__ days] + Bridge Loan Interest at _%</t>
  </si>
  <si>
    <t>Security Deposit</t>
  </si>
  <si>
    <t>1st mortgage</t>
  </si>
  <si>
    <t>2nd mortgage</t>
  </si>
  <si>
    <t>Contribution from Sub-Account Creator</t>
  </si>
  <si>
    <t>WISH Grant Funding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</si>
</sst>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;[Red]&quot;$&quot;#,##0"/>
    <numFmt numFmtId="168" formatCode="&quot;$&quot;#,##0.0000000000"/>
    <numFmt numFmtId="169" formatCode="&quot;$&quot;#,##0.00000000000"/>
    <numFmt numFmtId="170" formatCode="&quot;$&quot;#,##0.00;[Red]&quot;$&quot;#,##0.00"/>
    <numFmt numFmtId="171" formatCode="[$-409]dddd\,\ mmmm\ dd\,\ yyyy"/>
    <numFmt numFmtId="172" formatCode="yyyy"/>
    <numFmt numFmtId="173" formatCode="\200\3"/>
    <numFmt numFmtId="174" formatCode="&quot;$&quot;#,##0.000"/>
    <numFmt numFmtId="175" formatCode="0.0%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64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 vertical="top" wrapText="1"/>
    </xf>
    <xf numFmtId="164" fontId="0" fillId="33" borderId="0" xfId="0" applyNumberFormat="1" applyFill="1" applyBorder="1" applyAlignment="1">
      <alignment vertical="top" wrapText="1"/>
    </xf>
    <xf numFmtId="164" fontId="0" fillId="33" borderId="12" xfId="0" applyNumberFormat="1" applyFill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164" fontId="0" fillId="0" borderId="12" xfId="0" applyNumberFormat="1" applyFont="1" applyBorder="1" applyAlignment="1">
      <alignment vertical="top" wrapText="1"/>
    </xf>
    <xf numFmtId="164" fontId="0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164" fontId="7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top" wrapText="1"/>
    </xf>
    <xf numFmtId="164" fontId="8" fillId="0" borderId="13" xfId="0" applyNumberFormat="1" applyFont="1" applyBorder="1" applyAlignment="1">
      <alignment vertical="top" wrapText="1"/>
    </xf>
    <xf numFmtId="164" fontId="7" fillId="0" borderId="13" xfId="0" applyNumberFormat="1" applyFont="1" applyBorder="1" applyAlignment="1">
      <alignment vertical="top" wrapText="1"/>
    </xf>
    <xf numFmtId="164" fontId="7" fillId="0" borderId="13" xfId="0" applyNumberFormat="1" applyFont="1" applyFill="1" applyBorder="1" applyAlignment="1">
      <alignment vertical="top" wrapText="1"/>
    </xf>
    <xf numFmtId="164" fontId="8" fillId="0" borderId="0" xfId="0" applyNumberFormat="1" applyFont="1" applyBorder="1" applyAlignment="1">
      <alignment vertical="top" wrapText="1"/>
    </xf>
    <xf numFmtId="164" fontId="8" fillId="0" borderId="14" xfId="0" applyNumberFormat="1" applyFont="1" applyBorder="1" applyAlignment="1">
      <alignment vertical="top" wrapText="1"/>
    </xf>
    <xf numFmtId="164" fontId="7" fillId="0" borderId="14" xfId="0" applyNumberFormat="1" applyFont="1" applyBorder="1" applyAlignment="1">
      <alignment vertical="top" wrapText="1"/>
    </xf>
    <xf numFmtId="164" fontId="7" fillId="0" borderId="14" xfId="0" applyNumberFormat="1" applyFont="1" applyFill="1" applyBorder="1" applyAlignment="1">
      <alignment vertical="top" wrapText="1"/>
    </xf>
    <xf numFmtId="4" fontId="7" fillId="0" borderId="14" xfId="0" applyNumberFormat="1" applyFont="1" applyBorder="1" applyAlignment="1">
      <alignment vertical="top" wrapText="1"/>
    </xf>
    <xf numFmtId="164" fontId="5" fillId="0" borderId="14" xfId="0" applyNumberFormat="1" applyFont="1" applyBorder="1" applyAlignment="1">
      <alignment vertical="top" wrapText="1"/>
    </xf>
    <xf numFmtId="164" fontId="6" fillId="0" borderId="14" xfId="0" applyNumberFormat="1" applyFont="1" applyBorder="1" applyAlignment="1">
      <alignment horizontal="right" vertical="top" wrapText="1"/>
    </xf>
    <xf numFmtId="164" fontId="6" fillId="0" borderId="14" xfId="0" applyNumberFormat="1" applyFont="1" applyFill="1" applyBorder="1" applyAlignment="1">
      <alignment vertical="top" wrapText="1"/>
    </xf>
    <xf numFmtId="164" fontId="6" fillId="0" borderId="14" xfId="0" applyNumberFormat="1" applyFont="1" applyBorder="1" applyAlignment="1">
      <alignment vertical="top" wrapText="1"/>
    </xf>
    <xf numFmtId="164" fontId="9" fillId="33" borderId="0" xfId="0" applyNumberFormat="1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 wrapText="1"/>
    </xf>
    <xf numFmtId="164" fontId="10" fillId="0" borderId="0" xfId="0" applyNumberFormat="1" applyFont="1" applyBorder="1" applyAlignment="1">
      <alignment vertical="top" wrapText="1"/>
    </xf>
    <xf numFmtId="9" fontId="0" fillId="0" borderId="0" xfId="0" applyNumberFormat="1" applyFill="1" applyBorder="1" applyAlignment="1">
      <alignment vertical="top" wrapText="1"/>
    </xf>
    <xf numFmtId="9" fontId="0" fillId="0" borderId="0" xfId="0" applyNumberFormat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1" fontId="0" fillId="0" borderId="0" xfId="0" applyNumberFormat="1" applyFill="1" applyBorder="1" applyAlignment="1">
      <alignment vertical="top" wrapText="1"/>
    </xf>
    <xf numFmtId="1" fontId="0" fillId="0" borderId="0" xfId="0" applyNumberForma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165" fontId="12" fillId="0" borderId="0" xfId="0" applyNumberFormat="1" applyFont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4" fontId="13" fillId="33" borderId="0" xfId="0" applyNumberFormat="1" applyFont="1" applyFill="1" applyBorder="1" applyAlignment="1">
      <alignment vertical="top" wrapText="1"/>
    </xf>
    <xf numFmtId="165" fontId="13" fillId="33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33" borderId="0" xfId="0" applyFont="1" applyFill="1" applyAlignment="1">
      <alignment vertical="top" wrapText="1"/>
    </xf>
    <xf numFmtId="3" fontId="13" fillId="33" borderId="0" xfId="0" applyNumberFormat="1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3" fontId="13" fillId="0" borderId="0" xfId="0" applyNumberFormat="1" applyFont="1" applyBorder="1" applyAlignment="1">
      <alignment vertical="top" wrapText="1"/>
    </xf>
    <xf numFmtId="165" fontId="13" fillId="0" borderId="0" xfId="0" applyNumberFormat="1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165" fontId="13" fillId="0" borderId="0" xfId="0" applyNumberFormat="1" applyFont="1" applyAlignment="1">
      <alignment vertical="top" wrapText="1"/>
    </xf>
    <xf numFmtId="10" fontId="13" fillId="0" borderId="0" xfId="0" applyNumberFormat="1" applyFont="1" applyBorder="1" applyAlignment="1">
      <alignment vertical="top" wrapText="1"/>
    </xf>
    <xf numFmtId="0" fontId="12" fillId="33" borderId="0" xfId="0" applyFont="1" applyFill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165" fontId="13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3" fontId="15" fillId="0" borderId="0" xfId="0" applyNumberFormat="1" applyFont="1" applyBorder="1" applyAlignment="1">
      <alignment vertical="top" wrapText="1"/>
    </xf>
    <xf numFmtId="4" fontId="15" fillId="0" borderId="0" xfId="0" applyNumberFormat="1" applyFont="1" applyBorder="1" applyAlignment="1">
      <alignment vertical="top" wrapText="1"/>
    </xf>
    <xf numFmtId="4" fontId="13" fillId="0" borderId="0" xfId="0" applyNumberFormat="1" applyFont="1" applyBorder="1" applyAlignment="1">
      <alignment vertical="top" wrapText="1"/>
    </xf>
    <xf numFmtId="4" fontId="13" fillId="0" borderId="0" xfId="0" applyNumberFormat="1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Normal="20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7.140625" style="54" customWidth="1"/>
    <col min="2" max="2" width="13.00390625" style="65" customWidth="1"/>
    <col min="3" max="3" width="14.00390625" style="55" customWidth="1"/>
    <col min="4" max="13" width="9.140625" style="48" customWidth="1"/>
    <col min="14" max="16384" width="9.140625" style="54" customWidth="1"/>
  </cols>
  <sheetData>
    <row r="1" spans="1:13" s="44" customFormat="1" ht="27" customHeight="1">
      <c r="A1" s="40" t="s">
        <v>84</v>
      </c>
      <c r="B1" s="41" t="s">
        <v>47</v>
      </c>
      <c r="C1" s="42" t="s">
        <v>48</v>
      </c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49" customFormat="1" ht="12.75">
      <c r="A2" s="45" t="s">
        <v>49</v>
      </c>
      <c r="B2" s="46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49" customFormat="1" ht="12.75">
      <c r="A3" s="45" t="s">
        <v>87</v>
      </c>
      <c r="B3" s="50">
        <v>145914</v>
      </c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3" ht="12.75">
      <c r="A4" s="51" t="s">
        <v>50</v>
      </c>
      <c r="B4" s="52">
        <v>0</v>
      </c>
      <c r="C4" s="53"/>
    </row>
    <row r="5" spans="1:3" ht="12.75">
      <c r="A5" s="51" t="s">
        <v>86</v>
      </c>
      <c r="B5" s="52"/>
      <c r="C5" s="53"/>
    </row>
    <row r="6" spans="1:13" s="49" customFormat="1" ht="12.75">
      <c r="A6" s="45" t="s">
        <v>51</v>
      </c>
      <c r="B6" s="50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49" customFormat="1" ht="12.75">
      <c r="A7" s="45" t="s">
        <v>52</v>
      </c>
      <c r="B7" s="50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49" customFormat="1" ht="12.75">
      <c r="A8" s="45" t="s">
        <v>53</v>
      </c>
      <c r="B8" s="50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3" ht="12.75">
      <c r="A9" s="51" t="s">
        <v>54</v>
      </c>
      <c r="B9" s="52">
        <v>0</v>
      </c>
      <c r="C9" s="53"/>
    </row>
    <row r="10" spans="1:3" ht="12.75">
      <c r="A10" s="51" t="s">
        <v>55</v>
      </c>
      <c r="B10" s="52">
        <v>0</v>
      </c>
      <c r="C10" s="53"/>
    </row>
    <row r="11" spans="1:2" ht="12.75">
      <c r="A11" s="51" t="s">
        <v>56</v>
      </c>
      <c r="B11" s="52">
        <v>0</v>
      </c>
    </row>
    <row r="12" spans="1:3" ht="12.75">
      <c r="A12" s="51" t="s">
        <v>57</v>
      </c>
      <c r="B12" s="52">
        <v>1000</v>
      </c>
      <c r="C12" s="53"/>
    </row>
    <row r="13" spans="1:3" ht="15" customHeight="1">
      <c r="A13" s="51" t="s">
        <v>85</v>
      </c>
      <c r="B13" s="52">
        <v>2500</v>
      </c>
      <c r="C13" s="53"/>
    </row>
    <row r="14" spans="1:3" ht="12.75" customHeight="1">
      <c r="A14" s="51" t="s">
        <v>58</v>
      </c>
      <c r="B14" s="52">
        <v>0</v>
      </c>
      <c r="C14" s="53"/>
    </row>
    <row r="15" spans="1:3" ht="12.75">
      <c r="A15" s="51" t="s">
        <v>59</v>
      </c>
      <c r="B15" s="52">
        <v>0</v>
      </c>
      <c r="C15" s="53"/>
    </row>
    <row r="16" spans="1:3" ht="12.75">
      <c r="A16" s="51" t="s">
        <v>60</v>
      </c>
      <c r="B16" s="52">
        <v>0</v>
      </c>
      <c r="C16" s="53"/>
    </row>
    <row r="17" spans="1:3" ht="12.75">
      <c r="A17" s="51" t="s">
        <v>61</v>
      </c>
      <c r="B17" s="52">
        <v>10</v>
      </c>
      <c r="C17" s="53"/>
    </row>
    <row r="18" spans="1:3" ht="12.75">
      <c r="A18" s="45" t="s">
        <v>62</v>
      </c>
      <c r="B18" s="50"/>
      <c r="C18" s="47"/>
    </row>
    <row r="19" spans="1:3" ht="12.75">
      <c r="A19" s="51" t="s">
        <v>63</v>
      </c>
      <c r="B19" s="52">
        <v>120</v>
      </c>
      <c r="C19" s="56"/>
    </row>
    <row r="20" spans="1:3" ht="12.75">
      <c r="A20" s="51" t="s">
        <v>64</v>
      </c>
      <c r="B20" s="52">
        <v>0</v>
      </c>
      <c r="C20" s="56"/>
    </row>
    <row r="21" spans="1:3" ht="12.75">
      <c r="A21" s="51" t="s">
        <v>65</v>
      </c>
      <c r="B21" s="52">
        <v>50</v>
      </c>
      <c r="C21" s="53"/>
    </row>
    <row r="22" spans="1:3" ht="12.75">
      <c r="A22" s="51" t="s">
        <v>66</v>
      </c>
      <c r="B22" s="52">
        <v>0</v>
      </c>
      <c r="C22" s="53"/>
    </row>
    <row r="23" spans="1:3" ht="12.75">
      <c r="A23" s="51" t="s">
        <v>67</v>
      </c>
      <c r="B23" s="52">
        <v>12</v>
      </c>
      <c r="C23" s="53"/>
    </row>
    <row r="24" spans="1:3" ht="12.75">
      <c r="A24" s="51" t="s">
        <v>68</v>
      </c>
      <c r="B24" s="52">
        <v>4</v>
      </c>
      <c r="C24" s="53"/>
    </row>
    <row r="25" spans="1:3" ht="12.75">
      <c r="A25" s="51" t="s">
        <v>69</v>
      </c>
      <c r="B25" s="52">
        <v>85</v>
      </c>
      <c r="C25" s="53"/>
    </row>
    <row r="26" spans="1:3" ht="25.5">
      <c r="A26" s="51" t="s">
        <v>88</v>
      </c>
      <c r="B26" s="52">
        <v>0</v>
      </c>
      <c r="C26" s="53"/>
    </row>
    <row r="27" spans="1:3" ht="12.75">
      <c r="A27" s="51" t="s">
        <v>70</v>
      </c>
      <c r="B27" s="52">
        <v>200</v>
      </c>
      <c r="C27" s="53"/>
    </row>
    <row r="28" spans="1:3" ht="12.75">
      <c r="A28" s="51" t="s">
        <v>71</v>
      </c>
      <c r="B28" s="52">
        <v>300</v>
      </c>
      <c r="C28" s="53"/>
    </row>
    <row r="29" spans="1:3" ht="12.75">
      <c r="A29" s="51" t="s">
        <v>72</v>
      </c>
      <c r="B29" s="52">
        <v>0</v>
      </c>
      <c r="C29" s="53"/>
    </row>
    <row r="30" spans="1:3" ht="12.75">
      <c r="A30" s="51" t="s">
        <v>73</v>
      </c>
      <c r="B30" s="52">
        <v>0</v>
      </c>
      <c r="C30" s="53"/>
    </row>
    <row r="31" spans="1:3" ht="12.75">
      <c r="A31" s="45" t="s">
        <v>74</v>
      </c>
      <c r="B31" s="50"/>
      <c r="C31" s="47"/>
    </row>
    <row r="32" spans="1:3" ht="12.75">
      <c r="A32" s="51" t="s">
        <v>75</v>
      </c>
      <c r="B32" s="52">
        <v>0</v>
      </c>
      <c r="C32" s="53"/>
    </row>
    <row r="33" spans="1:3" ht="12.75">
      <c r="A33" s="51" t="s">
        <v>76</v>
      </c>
      <c r="B33" s="52">
        <v>0</v>
      </c>
      <c r="C33" s="53"/>
    </row>
    <row r="34" spans="1:13" s="57" customFormat="1" ht="12.75">
      <c r="A34" s="45" t="s">
        <v>77</v>
      </c>
      <c r="B34" s="50"/>
      <c r="C34" s="47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s="49" customFormat="1" ht="12.75">
      <c r="A35" s="58" t="s">
        <v>89</v>
      </c>
      <c r="B35" s="59">
        <v>100</v>
      </c>
      <c r="C35" s="60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3" ht="12.75">
      <c r="A36" s="51" t="s">
        <v>79</v>
      </c>
      <c r="B36" s="52">
        <v>400</v>
      </c>
      <c r="C36" s="53"/>
    </row>
    <row r="37" spans="1:3" ht="12.75">
      <c r="A37" s="51" t="s">
        <v>80</v>
      </c>
      <c r="B37" s="52">
        <v>4500</v>
      </c>
      <c r="C37" s="53"/>
    </row>
    <row r="38" spans="1:13" s="44" customFormat="1" ht="24.75" customHeight="1">
      <c r="A38" s="61" t="s">
        <v>81</v>
      </c>
      <c r="B38" s="62">
        <f>SUM(B4:B37)</f>
        <v>9281</v>
      </c>
      <c r="C38" s="63">
        <f>SUM(C4:C37)</f>
        <v>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3" s="48" customFormat="1" ht="12.75">
      <c r="A39" s="58"/>
      <c r="B39" s="59"/>
      <c r="C39" s="60"/>
    </row>
    <row r="40" spans="1:3" s="48" customFormat="1" ht="12.75">
      <c r="A40" s="58" t="s">
        <v>81</v>
      </c>
      <c r="B40" s="59">
        <f>B38</f>
        <v>9281</v>
      </c>
      <c r="C40" s="63">
        <f>SUM(C4:C37)</f>
        <v>0</v>
      </c>
    </row>
    <row r="41" spans="1:3" s="48" customFormat="1" ht="12.75">
      <c r="A41" s="58" t="s">
        <v>90</v>
      </c>
      <c r="B41" s="59"/>
      <c r="C41" s="60"/>
    </row>
    <row r="42" spans="1:3" s="48" customFormat="1" ht="12.75">
      <c r="A42" s="58" t="s">
        <v>91</v>
      </c>
      <c r="B42" s="59"/>
      <c r="C42" s="60"/>
    </row>
    <row r="43" spans="1:3" s="48" customFormat="1" ht="12.75">
      <c r="A43" s="58" t="s">
        <v>92</v>
      </c>
      <c r="B43" s="59">
        <v>7500</v>
      </c>
      <c r="C43" s="60"/>
    </row>
    <row r="44" spans="1:3" s="48" customFormat="1" ht="12.75">
      <c r="A44" s="58" t="s">
        <v>93</v>
      </c>
      <c r="B44" s="59">
        <v>1781</v>
      </c>
      <c r="C44" s="60"/>
    </row>
    <row r="45" spans="1:3" s="48" customFormat="1" ht="12.75">
      <c r="A45" s="58"/>
      <c r="B45" s="59"/>
      <c r="C45" s="60"/>
    </row>
    <row r="46" spans="1:3" s="48" customFormat="1" ht="12.75">
      <c r="A46" s="58"/>
      <c r="B46" s="59"/>
      <c r="C46" s="60"/>
    </row>
    <row r="47" spans="1:13" s="44" customFormat="1" ht="12.75">
      <c r="A47" s="51" t="s">
        <v>82</v>
      </c>
      <c r="B47" s="52">
        <f>SUM(B40-B41-B42)-B44-B45-B43-B46</f>
        <v>0</v>
      </c>
      <c r="C47" s="64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3" ht="12.75">
      <c r="A48" s="51"/>
      <c r="B48" s="52"/>
      <c r="C48" s="53"/>
    </row>
    <row r="49" spans="1:3" ht="12.75">
      <c r="A49" s="58" t="s">
        <v>78</v>
      </c>
      <c r="B49" s="59">
        <v>0</v>
      </c>
      <c r="C49" s="60"/>
    </row>
    <row r="50" spans="1:3" ht="12.75">
      <c r="A50" s="51" t="s">
        <v>79</v>
      </c>
      <c r="B50" s="52">
        <v>400</v>
      </c>
      <c r="C50" s="53"/>
    </row>
    <row r="51" spans="1:3" ht="12.75">
      <c r="A51" s="51" t="s">
        <v>80</v>
      </c>
      <c r="B51" s="52">
        <v>4500</v>
      </c>
      <c r="C51" s="53"/>
    </row>
    <row r="52" spans="1:3" ht="12.75">
      <c r="A52" s="45" t="s">
        <v>83</v>
      </c>
      <c r="B52" s="50">
        <f>SUM(B49:B51)</f>
        <v>4900</v>
      </c>
      <c r="C52" s="47"/>
    </row>
  </sheetData>
  <sheetProtection/>
  <printOptions gridLines="1" headings="1" horizontalCentered="1" verticalCentered="1"/>
  <pageMargins left="0.5" right="0.5" top="0.5" bottom="0.5" header="0.7" footer="0.5"/>
  <pageSetup fitToHeight="1" fitToWidth="1" horizontalDpi="600" verticalDpi="600" orientation="portrait" r:id="rId1"/>
  <headerFooter alignWithMargins="0">
    <oddFooter>&amp;CUpdated 2-8-07</oddFooter>
  </headerFooter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74"/>
  <sheetViews>
    <sheetView view="pageBreakPreview" zoomScale="75" zoomScaleNormal="75" zoomScaleSheetLayoutView="75" zoomScalePageLayoutView="0" workbookViewId="0" topLeftCell="A1">
      <selection activeCell="D10" sqref="D10"/>
    </sheetView>
  </sheetViews>
  <sheetFormatPr defaultColWidth="9.140625" defaultRowHeight="13.5" customHeight="1"/>
  <cols>
    <col min="1" max="1" width="41.140625" style="8" customWidth="1"/>
    <col min="2" max="2" width="9.28125" style="16" bestFit="1" customWidth="1"/>
    <col min="3" max="11" width="10.140625" style="16" bestFit="1" customWidth="1"/>
    <col min="12" max="12" width="12.28125" style="17" bestFit="1" customWidth="1"/>
    <col min="13" max="136" width="9.140625" style="18" customWidth="1"/>
    <col min="137" max="137" width="6.7109375" style="18" customWidth="1"/>
    <col min="138" max="144" width="9.140625" style="18" hidden="1" customWidth="1"/>
    <col min="145" max="161" width="9.140625" style="18" customWidth="1"/>
    <col min="162" max="16384" width="9.140625" style="16" customWidth="1"/>
  </cols>
  <sheetData>
    <row r="1" spans="1:161" s="1" customFormat="1" ht="11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</row>
    <row r="2" spans="1:12" s="6" customFormat="1" ht="12.75">
      <c r="A2" s="5" t="s">
        <v>11</v>
      </c>
      <c r="L2" s="7"/>
    </row>
    <row r="3" spans="1:161" s="9" customFormat="1" ht="12.75">
      <c r="A3" s="8" t="s">
        <v>12</v>
      </c>
      <c r="B3" s="9">
        <v>7080</v>
      </c>
      <c r="C3" s="9">
        <f aca="true" t="shared" si="0" ref="C3:K3">SUM(B3*0.02)+B3</f>
        <v>7221.6</v>
      </c>
      <c r="D3" s="9">
        <f t="shared" si="0"/>
        <v>7366.032</v>
      </c>
      <c r="E3" s="9">
        <f t="shared" si="0"/>
        <v>7513.35264</v>
      </c>
      <c r="F3" s="9">
        <f t="shared" si="0"/>
        <v>7663.6196928</v>
      </c>
      <c r="G3" s="9">
        <f t="shared" si="0"/>
        <v>7816.892086656</v>
      </c>
      <c r="H3" s="9">
        <f t="shared" si="0"/>
        <v>7973.22992838912</v>
      </c>
      <c r="I3" s="9">
        <f t="shared" si="0"/>
        <v>8132.694526956902</v>
      </c>
      <c r="J3" s="9">
        <f t="shared" si="0"/>
        <v>8295.34841749604</v>
      </c>
      <c r="K3" s="9">
        <f t="shared" si="0"/>
        <v>8461.25538584596</v>
      </c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</row>
    <row r="4" spans="1:161" s="9" customFormat="1" ht="12.75">
      <c r="A4" s="8" t="s">
        <v>13</v>
      </c>
      <c r="B4" s="9">
        <v>0</v>
      </c>
      <c r="C4" s="9">
        <f aca="true" t="shared" si="1" ref="C4:K4">SUM((B4*2%)+B4)</f>
        <v>0</v>
      </c>
      <c r="D4" s="9">
        <f t="shared" si="1"/>
        <v>0</v>
      </c>
      <c r="E4" s="9">
        <f t="shared" si="1"/>
        <v>0</v>
      </c>
      <c r="F4" s="9">
        <f t="shared" si="1"/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9">
        <f t="shared" si="1"/>
        <v>0</v>
      </c>
      <c r="L4" s="1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pans="1:161" s="9" customFormat="1" ht="12.75">
      <c r="A5" s="8" t="s">
        <v>14</v>
      </c>
      <c r="B5" s="9">
        <v>0</v>
      </c>
      <c r="C5" s="9">
        <f aca="true" t="shared" si="2" ref="C5:K5">SUM(B5*2%)+B5</f>
        <v>0</v>
      </c>
      <c r="D5" s="9">
        <f t="shared" si="2"/>
        <v>0</v>
      </c>
      <c r="E5" s="9">
        <f t="shared" si="2"/>
        <v>0</v>
      </c>
      <c r="F5" s="9">
        <f t="shared" si="2"/>
        <v>0</v>
      </c>
      <c r="G5" s="9">
        <f t="shared" si="2"/>
        <v>0</v>
      </c>
      <c r="H5" s="9">
        <f t="shared" si="2"/>
        <v>0</v>
      </c>
      <c r="I5" s="9">
        <f t="shared" si="2"/>
        <v>0</v>
      </c>
      <c r="J5" s="9">
        <f t="shared" si="2"/>
        <v>0</v>
      </c>
      <c r="K5" s="9">
        <f t="shared" si="2"/>
        <v>0</v>
      </c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</row>
    <row r="6" spans="1:161" s="15" customFormat="1" ht="13.5" customHeight="1">
      <c r="A6" s="12" t="s">
        <v>15</v>
      </c>
      <c r="B6" s="13">
        <f aca="true" t="shared" si="3" ref="B6:K6">SUM(B3:B5)</f>
        <v>7080</v>
      </c>
      <c r="C6" s="13">
        <f t="shared" si="3"/>
        <v>7221.6</v>
      </c>
      <c r="D6" s="13">
        <f t="shared" si="3"/>
        <v>7366.032</v>
      </c>
      <c r="E6" s="13">
        <f t="shared" si="3"/>
        <v>7513.35264</v>
      </c>
      <c r="F6" s="13">
        <f t="shared" si="3"/>
        <v>7663.6196928</v>
      </c>
      <c r="G6" s="13">
        <f t="shared" si="3"/>
        <v>7816.892086656</v>
      </c>
      <c r="H6" s="13">
        <f t="shared" si="3"/>
        <v>7973.22992838912</v>
      </c>
      <c r="I6" s="13">
        <f t="shared" si="3"/>
        <v>8132.694526956902</v>
      </c>
      <c r="J6" s="13">
        <f t="shared" si="3"/>
        <v>8295.34841749604</v>
      </c>
      <c r="K6" s="13">
        <f t="shared" si="3"/>
        <v>8461.25538584596</v>
      </c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</row>
    <row r="7" spans="1:11" ht="13.5" customHeight="1">
      <c r="A7" s="8" t="s">
        <v>16</v>
      </c>
      <c r="B7" s="16">
        <v>0</v>
      </c>
      <c r="C7" s="9">
        <f aca="true" t="shared" si="4" ref="C7:K7">SUM(B7*0.02)+B7</f>
        <v>0</v>
      </c>
      <c r="D7" s="9">
        <f t="shared" si="4"/>
        <v>0</v>
      </c>
      <c r="E7" s="9">
        <f t="shared" si="4"/>
        <v>0</v>
      </c>
      <c r="F7" s="9">
        <f t="shared" si="4"/>
        <v>0</v>
      </c>
      <c r="G7" s="9">
        <f t="shared" si="4"/>
        <v>0</v>
      </c>
      <c r="H7" s="9">
        <f t="shared" si="4"/>
        <v>0</v>
      </c>
      <c r="I7" s="9">
        <f t="shared" si="4"/>
        <v>0</v>
      </c>
      <c r="J7" s="9">
        <f t="shared" si="4"/>
        <v>0</v>
      </c>
      <c r="K7" s="9">
        <f t="shared" si="4"/>
        <v>0</v>
      </c>
    </row>
    <row r="8" spans="1:11" ht="13.5" customHeight="1">
      <c r="A8" s="8" t="s">
        <v>17</v>
      </c>
      <c r="C8" s="9">
        <f aca="true" t="shared" si="5" ref="C8:K8">SUM(B8*0.02)+B8</f>
        <v>0</v>
      </c>
      <c r="D8" s="9">
        <f t="shared" si="5"/>
        <v>0</v>
      </c>
      <c r="E8" s="9">
        <f t="shared" si="5"/>
        <v>0</v>
      </c>
      <c r="F8" s="9">
        <f t="shared" si="5"/>
        <v>0</v>
      </c>
      <c r="G8" s="9">
        <f t="shared" si="5"/>
        <v>0</v>
      </c>
      <c r="H8" s="9">
        <f t="shared" si="5"/>
        <v>0</v>
      </c>
      <c r="I8" s="9">
        <f t="shared" si="5"/>
        <v>0</v>
      </c>
      <c r="J8" s="9">
        <f t="shared" si="5"/>
        <v>0</v>
      </c>
      <c r="K8" s="9">
        <f t="shared" si="5"/>
        <v>0</v>
      </c>
    </row>
    <row r="9" spans="1:161" s="13" customFormat="1" ht="13.5" customHeight="1">
      <c r="A9" s="12" t="s">
        <v>18</v>
      </c>
      <c r="B9" s="13">
        <f aca="true" t="shared" si="6" ref="B9:K9">SUM(B7:B8)</f>
        <v>0</v>
      </c>
      <c r="C9" s="13">
        <f t="shared" si="6"/>
        <v>0</v>
      </c>
      <c r="D9" s="13">
        <f t="shared" si="6"/>
        <v>0</v>
      </c>
      <c r="E9" s="13">
        <f t="shared" si="6"/>
        <v>0</v>
      </c>
      <c r="F9" s="13">
        <f t="shared" si="6"/>
        <v>0</v>
      </c>
      <c r="G9" s="13">
        <f t="shared" si="6"/>
        <v>0</v>
      </c>
      <c r="H9" s="13">
        <f t="shared" si="6"/>
        <v>0</v>
      </c>
      <c r="I9" s="13">
        <f t="shared" si="6"/>
        <v>0</v>
      </c>
      <c r="J9" s="13">
        <f t="shared" si="6"/>
        <v>0</v>
      </c>
      <c r="K9" s="13">
        <f t="shared" si="6"/>
        <v>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</row>
    <row r="10" spans="1:161" s="21" customFormat="1" ht="13.5" customHeight="1">
      <c r="A10" s="20" t="s">
        <v>19</v>
      </c>
      <c r="B10" s="21">
        <f aca="true" t="shared" si="7" ref="B10:K10">SUM(B6+B9)</f>
        <v>7080</v>
      </c>
      <c r="C10" s="21">
        <f t="shared" si="7"/>
        <v>7221.6</v>
      </c>
      <c r="D10" s="21">
        <f t="shared" si="7"/>
        <v>7366.032</v>
      </c>
      <c r="E10" s="21">
        <f t="shared" si="7"/>
        <v>7513.35264</v>
      </c>
      <c r="F10" s="21">
        <f t="shared" si="7"/>
        <v>7663.6196928</v>
      </c>
      <c r="G10" s="21">
        <f t="shared" si="7"/>
        <v>7816.892086656</v>
      </c>
      <c r="H10" s="21">
        <f t="shared" si="7"/>
        <v>7973.22992838912</v>
      </c>
      <c r="I10" s="21">
        <f t="shared" si="7"/>
        <v>8132.694526956902</v>
      </c>
      <c r="J10" s="21">
        <f t="shared" si="7"/>
        <v>8295.34841749604</v>
      </c>
      <c r="K10" s="21">
        <f t="shared" si="7"/>
        <v>8461.25538584596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</row>
    <row r="11" spans="1:11" ht="12.75">
      <c r="A11" s="8" t="s">
        <v>20</v>
      </c>
      <c r="B11" s="16">
        <v>50</v>
      </c>
      <c r="C11" s="9">
        <f aca="true" t="shared" si="8" ref="C11:K11">SUM(B11*0.02)+B11</f>
        <v>51</v>
      </c>
      <c r="D11" s="9">
        <f t="shared" si="8"/>
        <v>52.02</v>
      </c>
      <c r="E11" s="9">
        <f t="shared" si="8"/>
        <v>53.0604</v>
      </c>
      <c r="F11" s="9">
        <f t="shared" si="8"/>
        <v>54.121608</v>
      </c>
      <c r="G11" s="9">
        <f t="shared" si="8"/>
        <v>55.204040160000005</v>
      </c>
      <c r="H11" s="9">
        <f t="shared" si="8"/>
        <v>56.308120963200004</v>
      </c>
      <c r="I11" s="9">
        <f t="shared" si="8"/>
        <v>57.434283382464</v>
      </c>
      <c r="J11" s="9">
        <f t="shared" si="8"/>
        <v>58.582969050113284</v>
      </c>
      <c r="K11" s="9">
        <f t="shared" si="8"/>
        <v>59.75462843111555</v>
      </c>
    </row>
    <row r="12" ht="13.5" customHeight="1">
      <c r="B12" s="16">
        <v>0</v>
      </c>
    </row>
    <row r="13" spans="1:161" s="13" customFormat="1" ht="13.5" customHeight="1">
      <c r="A13" s="12" t="s">
        <v>21</v>
      </c>
      <c r="B13" s="13">
        <f aca="true" t="shared" si="9" ref="B13:K13">SUM(B11+B12)</f>
        <v>50</v>
      </c>
      <c r="C13" s="13">
        <f t="shared" si="9"/>
        <v>51</v>
      </c>
      <c r="D13" s="13">
        <f t="shared" si="9"/>
        <v>52.02</v>
      </c>
      <c r="E13" s="13">
        <f t="shared" si="9"/>
        <v>53.0604</v>
      </c>
      <c r="F13" s="13">
        <f t="shared" si="9"/>
        <v>54.121608</v>
      </c>
      <c r="G13" s="13">
        <f t="shared" si="9"/>
        <v>55.204040160000005</v>
      </c>
      <c r="H13" s="13">
        <f t="shared" si="9"/>
        <v>56.308120963200004</v>
      </c>
      <c r="I13" s="13">
        <f t="shared" si="9"/>
        <v>57.434283382464</v>
      </c>
      <c r="J13" s="13">
        <f t="shared" si="9"/>
        <v>58.582969050113284</v>
      </c>
      <c r="K13" s="13">
        <f t="shared" si="9"/>
        <v>59.75462843111555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1:161" s="15" customFormat="1" ht="13.5" customHeight="1">
      <c r="A14" s="23" t="s">
        <v>22</v>
      </c>
      <c r="B14" s="15">
        <f aca="true" t="shared" si="10" ref="B14:K14">SUM(B10-B13)</f>
        <v>7030</v>
      </c>
      <c r="C14" s="15">
        <f t="shared" si="10"/>
        <v>7170.6</v>
      </c>
      <c r="D14" s="15">
        <f t="shared" si="10"/>
        <v>7314.012</v>
      </c>
      <c r="E14" s="15">
        <f t="shared" si="10"/>
        <v>7460.29224</v>
      </c>
      <c r="F14" s="15">
        <f t="shared" si="10"/>
        <v>7609.4980848</v>
      </c>
      <c r="G14" s="15">
        <f t="shared" si="10"/>
        <v>7761.688046496</v>
      </c>
      <c r="H14" s="15">
        <f t="shared" si="10"/>
        <v>7916.92180742592</v>
      </c>
      <c r="I14" s="15">
        <f t="shared" si="10"/>
        <v>8075.260243574438</v>
      </c>
      <c r="J14" s="15">
        <f t="shared" si="10"/>
        <v>8236.765448445925</v>
      </c>
      <c r="K14" s="15">
        <f t="shared" si="10"/>
        <v>8401.500757414844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</row>
    <row r="15" spans="1:12" s="6" customFormat="1" ht="13.5" customHeight="1">
      <c r="A15" s="5" t="s">
        <v>23</v>
      </c>
      <c r="L15" s="7"/>
    </row>
    <row r="17" spans="1:11" ht="13.5" customHeight="1">
      <c r="A17" s="8" t="s">
        <v>24</v>
      </c>
      <c r="B17" s="16">
        <v>800</v>
      </c>
      <c r="C17" s="16">
        <f aca="true" t="shared" si="11" ref="C17:K17">SUM((B17*2%)+B17)</f>
        <v>816</v>
      </c>
      <c r="D17" s="16">
        <f t="shared" si="11"/>
        <v>832.32</v>
      </c>
      <c r="E17" s="16">
        <f t="shared" si="11"/>
        <v>848.9664</v>
      </c>
      <c r="F17" s="16">
        <f t="shared" si="11"/>
        <v>865.945728</v>
      </c>
      <c r="G17" s="16">
        <f t="shared" si="11"/>
        <v>883.2646425600001</v>
      </c>
      <c r="H17" s="16">
        <f t="shared" si="11"/>
        <v>900.9299354112001</v>
      </c>
      <c r="I17" s="16">
        <f t="shared" si="11"/>
        <v>918.948534119424</v>
      </c>
      <c r="J17" s="16">
        <f t="shared" si="11"/>
        <v>937.3275048018126</v>
      </c>
      <c r="K17" s="16">
        <f t="shared" si="11"/>
        <v>956.0740548978488</v>
      </c>
    </row>
    <row r="18" spans="1:11" ht="13.5" customHeight="1">
      <c r="A18" s="8" t="s">
        <v>25</v>
      </c>
      <c r="B18" s="16">
        <v>1000</v>
      </c>
      <c r="C18" s="16">
        <f aca="true" t="shared" si="12" ref="C18:K18">SUM((B18*2%)+B18)</f>
        <v>1020</v>
      </c>
      <c r="D18" s="16">
        <f t="shared" si="12"/>
        <v>1040.4</v>
      </c>
      <c r="E18" s="16">
        <f t="shared" si="12"/>
        <v>1061.208</v>
      </c>
      <c r="F18" s="16">
        <f t="shared" si="12"/>
        <v>1082.43216</v>
      </c>
      <c r="G18" s="16">
        <f t="shared" si="12"/>
        <v>1104.0808032</v>
      </c>
      <c r="H18" s="16">
        <f t="shared" si="12"/>
        <v>1126.162419264</v>
      </c>
      <c r="I18" s="16">
        <f t="shared" si="12"/>
        <v>1148.6856676492798</v>
      </c>
      <c r="J18" s="16">
        <f t="shared" si="12"/>
        <v>1171.6593810022655</v>
      </c>
      <c r="K18" s="16">
        <f t="shared" si="12"/>
        <v>1195.0925686223109</v>
      </c>
    </row>
    <row r="19" spans="1:11" ht="13.5" customHeight="1">
      <c r="A19" s="8" t="s">
        <v>26</v>
      </c>
      <c r="B19" s="16">
        <v>400</v>
      </c>
      <c r="C19" s="16">
        <f aca="true" t="shared" si="13" ref="C19:K19">SUM((B19*2%)+B19)</f>
        <v>408</v>
      </c>
      <c r="D19" s="16">
        <f t="shared" si="13"/>
        <v>416.16</v>
      </c>
      <c r="E19" s="16">
        <f t="shared" si="13"/>
        <v>424.4832</v>
      </c>
      <c r="F19" s="16">
        <f t="shared" si="13"/>
        <v>432.972864</v>
      </c>
      <c r="G19" s="16">
        <f t="shared" si="13"/>
        <v>441.63232128000004</v>
      </c>
      <c r="H19" s="16">
        <f t="shared" si="13"/>
        <v>450.46496770560003</v>
      </c>
      <c r="I19" s="16">
        <f t="shared" si="13"/>
        <v>459.474267059712</v>
      </c>
      <c r="J19" s="16">
        <f t="shared" si="13"/>
        <v>468.6637524009063</v>
      </c>
      <c r="K19" s="16">
        <f t="shared" si="13"/>
        <v>478.0370274489244</v>
      </c>
    </row>
    <row r="20" ht="14.25" customHeight="1"/>
    <row r="22" spans="1:11" ht="13.5" customHeight="1">
      <c r="A22" s="8" t="s">
        <v>27</v>
      </c>
      <c r="B22" s="16">
        <v>800</v>
      </c>
      <c r="C22" s="16">
        <f aca="true" t="shared" si="14" ref="C22:K22">SUM((B22*2%)+B22)</f>
        <v>816</v>
      </c>
      <c r="D22" s="16">
        <f t="shared" si="14"/>
        <v>832.32</v>
      </c>
      <c r="E22" s="16">
        <f t="shared" si="14"/>
        <v>848.9664</v>
      </c>
      <c r="F22" s="16">
        <f t="shared" si="14"/>
        <v>865.945728</v>
      </c>
      <c r="G22" s="16">
        <f t="shared" si="14"/>
        <v>883.2646425600001</v>
      </c>
      <c r="H22" s="16">
        <f t="shared" si="14"/>
        <v>900.9299354112001</v>
      </c>
      <c r="I22" s="16">
        <f t="shared" si="14"/>
        <v>918.948534119424</v>
      </c>
      <c r="J22" s="16">
        <f t="shared" si="14"/>
        <v>937.3275048018126</v>
      </c>
      <c r="K22" s="16">
        <f t="shared" si="14"/>
        <v>956.0740548978488</v>
      </c>
    </row>
    <row r="24" spans="1:11" ht="13.5" customHeight="1">
      <c r="A24" s="8" t="s">
        <v>28</v>
      </c>
      <c r="B24" s="16">
        <v>600</v>
      </c>
      <c r="C24" s="16">
        <f aca="true" t="shared" si="15" ref="C24:K24">SUM((B24*2%)+B24)</f>
        <v>612</v>
      </c>
      <c r="D24" s="16">
        <f t="shared" si="15"/>
        <v>624.24</v>
      </c>
      <c r="E24" s="16">
        <f t="shared" si="15"/>
        <v>636.7248</v>
      </c>
      <c r="F24" s="16">
        <f t="shared" si="15"/>
        <v>649.459296</v>
      </c>
      <c r="G24" s="16">
        <f t="shared" si="15"/>
        <v>662.44848192</v>
      </c>
      <c r="H24" s="16">
        <f t="shared" si="15"/>
        <v>675.6974515584</v>
      </c>
      <c r="I24" s="16">
        <f t="shared" si="15"/>
        <v>689.2114005895679</v>
      </c>
      <c r="J24" s="16">
        <f t="shared" si="15"/>
        <v>702.9956286013593</v>
      </c>
      <c r="K24" s="16">
        <f t="shared" si="15"/>
        <v>717.0555411733865</v>
      </c>
    </row>
    <row r="25" spans="1:11" ht="13.5" customHeight="1">
      <c r="A25" s="8" t="s">
        <v>29</v>
      </c>
      <c r="B25" s="16">
        <v>400</v>
      </c>
      <c r="C25" s="16">
        <f aca="true" t="shared" si="16" ref="C25:K25">SUM((B25*2%)+B25)</f>
        <v>408</v>
      </c>
      <c r="D25" s="16">
        <f t="shared" si="16"/>
        <v>416.16</v>
      </c>
      <c r="E25" s="16">
        <f t="shared" si="16"/>
        <v>424.4832</v>
      </c>
      <c r="F25" s="16">
        <f t="shared" si="16"/>
        <v>432.972864</v>
      </c>
      <c r="G25" s="16">
        <f t="shared" si="16"/>
        <v>441.63232128000004</v>
      </c>
      <c r="H25" s="16">
        <f t="shared" si="16"/>
        <v>450.46496770560003</v>
      </c>
      <c r="I25" s="16">
        <f t="shared" si="16"/>
        <v>459.474267059712</v>
      </c>
      <c r="J25" s="16">
        <f t="shared" si="16"/>
        <v>468.6637524009063</v>
      </c>
      <c r="K25" s="16">
        <f t="shared" si="16"/>
        <v>478.0370274489244</v>
      </c>
    </row>
    <row r="26" spans="1:11" ht="13.5" customHeight="1">
      <c r="A26" s="8" t="s">
        <v>30</v>
      </c>
      <c r="B26" s="16">
        <v>100</v>
      </c>
      <c r="C26" s="16">
        <f aca="true" t="shared" si="17" ref="C26:K26">SUM((B26*2%)+B26)</f>
        <v>102</v>
      </c>
      <c r="D26" s="16">
        <f t="shared" si="17"/>
        <v>104.04</v>
      </c>
      <c r="E26" s="16">
        <f t="shared" si="17"/>
        <v>106.1208</v>
      </c>
      <c r="F26" s="16">
        <f t="shared" si="17"/>
        <v>108.243216</v>
      </c>
      <c r="G26" s="16">
        <f t="shared" si="17"/>
        <v>110.40808032000001</v>
      </c>
      <c r="H26" s="16">
        <f t="shared" si="17"/>
        <v>112.61624192640001</v>
      </c>
      <c r="I26" s="16">
        <f t="shared" si="17"/>
        <v>114.868566764928</v>
      </c>
      <c r="J26" s="16">
        <f t="shared" si="17"/>
        <v>117.16593810022657</v>
      </c>
      <c r="K26" s="16">
        <f t="shared" si="17"/>
        <v>119.5092568622311</v>
      </c>
    </row>
    <row r="28" ht="13.5" customHeight="1">
      <c r="A28" s="8" t="s">
        <v>31</v>
      </c>
    </row>
    <row r="29" ht="13.5" customHeight="1">
      <c r="A29" s="8" t="s">
        <v>32</v>
      </c>
    </row>
    <row r="30" ht="13.5" customHeight="1">
      <c r="A30" s="8" t="s">
        <v>33</v>
      </c>
    </row>
    <row r="32" spans="1:11" ht="13.5" customHeight="1">
      <c r="A32" s="8" t="s">
        <v>34</v>
      </c>
      <c r="B32" s="16">
        <v>250</v>
      </c>
      <c r="C32" s="16">
        <f aca="true" t="shared" si="18" ref="C32:K32">SUM((B32*2%)+B32)</f>
        <v>255</v>
      </c>
      <c r="D32" s="16">
        <f t="shared" si="18"/>
        <v>260.1</v>
      </c>
      <c r="E32" s="16">
        <f t="shared" si="18"/>
        <v>265.302</v>
      </c>
      <c r="F32" s="16">
        <f t="shared" si="18"/>
        <v>270.60804</v>
      </c>
      <c r="G32" s="16">
        <f t="shared" si="18"/>
        <v>276.0202008</v>
      </c>
      <c r="H32" s="16">
        <f t="shared" si="18"/>
        <v>281.540604816</v>
      </c>
      <c r="I32" s="16">
        <f t="shared" si="18"/>
        <v>287.17141691231996</v>
      </c>
      <c r="J32" s="16">
        <f t="shared" si="18"/>
        <v>292.9148452505664</v>
      </c>
      <c r="K32" s="16">
        <f t="shared" si="18"/>
        <v>298.7731421555777</v>
      </c>
    </row>
    <row r="33" spans="1:11" ht="13.5" customHeight="1">
      <c r="A33" s="8" t="s">
        <v>35</v>
      </c>
      <c r="B33" s="16">
        <v>0</v>
      </c>
      <c r="C33" s="16">
        <f aca="true" t="shared" si="19" ref="C33:K33">SUM((B33*2%)+B33)</f>
        <v>0</v>
      </c>
      <c r="D33" s="16">
        <f t="shared" si="19"/>
        <v>0</v>
      </c>
      <c r="E33" s="16">
        <f t="shared" si="19"/>
        <v>0</v>
      </c>
      <c r="F33" s="16">
        <f t="shared" si="19"/>
        <v>0</v>
      </c>
      <c r="G33" s="16">
        <f t="shared" si="19"/>
        <v>0</v>
      </c>
      <c r="H33" s="16">
        <f t="shared" si="19"/>
        <v>0</v>
      </c>
      <c r="I33" s="16">
        <f t="shared" si="19"/>
        <v>0</v>
      </c>
      <c r="J33" s="16">
        <f t="shared" si="19"/>
        <v>0</v>
      </c>
      <c r="K33" s="16">
        <f t="shared" si="19"/>
        <v>0</v>
      </c>
    </row>
    <row r="34" spans="1:11" ht="13.5" customHeight="1">
      <c r="A34" s="8" t="s">
        <v>36</v>
      </c>
      <c r="B34" s="16">
        <v>275</v>
      </c>
      <c r="C34" s="16">
        <f aca="true" t="shared" si="20" ref="C34:K34">SUM((B34*2%)+B34)</f>
        <v>280.5</v>
      </c>
      <c r="D34" s="16">
        <f t="shared" si="20"/>
        <v>286.11</v>
      </c>
      <c r="E34" s="16">
        <f t="shared" si="20"/>
        <v>291.8322</v>
      </c>
      <c r="F34" s="16">
        <f t="shared" si="20"/>
        <v>297.668844</v>
      </c>
      <c r="G34" s="16">
        <f t="shared" si="20"/>
        <v>303.62222088</v>
      </c>
      <c r="H34" s="16">
        <f t="shared" si="20"/>
        <v>309.6946652976</v>
      </c>
      <c r="I34" s="16">
        <f t="shared" si="20"/>
        <v>315.888558603552</v>
      </c>
      <c r="J34" s="16">
        <f t="shared" si="20"/>
        <v>322.20632977562303</v>
      </c>
      <c r="K34" s="16">
        <f t="shared" si="20"/>
        <v>328.6504563711355</v>
      </c>
    </row>
    <row r="35" ht="13.5" customHeight="1">
      <c r="A35" s="8" t="s">
        <v>37</v>
      </c>
    </row>
    <row r="36" spans="1:161" s="13" customFormat="1" ht="13.5" customHeight="1">
      <c r="A36" s="12" t="s">
        <v>38</v>
      </c>
      <c r="B36" s="13">
        <f aca="true" t="shared" si="21" ref="B36:K36">SUM(B16:B35)</f>
        <v>4625</v>
      </c>
      <c r="C36" s="13">
        <f t="shared" si="21"/>
        <v>4717.5</v>
      </c>
      <c r="D36" s="13">
        <f t="shared" si="21"/>
        <v>4811.85</v>
      </c>
      <c r="E36" s="13">
        <f t="shared" si="21"/>
        <v>4908.086999999999</v>
      </c>
      <c r="F36" s="13">
        <f t="shared" si="21"/>
        <v>5006.24874</v>
      </c>
      <c r="G36" s="13">
        <f t="shared" si="21"/>
        <v>5106.3737148</v>
      </c>
      <c r="H36" s="13">
        <f t="shared" si="21"/>
        <v>5208.501189096001</v>
      </c>
      <c r="I36" s="13">
        <f t="shared" si="21"/>
        <v>5312.671212877919</v>
      </c>
      <c r="J36" s="13">
        <f t="shared" si="21"/>
        <v>5418.924637135478</v>
      </c>
      <c r="K36" s="13">
        <f t="shared" si="21"/>
        <v>5527.303129878188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</row>
    <row r="37" spans="1:11" ht="13.5" customHeight="1">
      <c r="A37" s="8" t="s">
        <v>39</v>
      </c>
      <c r="B37" s="16">
        <v>2400</v>
      </c>
      <c r="C37" s="16">
        <f aca="true" t="shared" si="22" ref="C37:K37">SUM(B37*2%)+B37</f>
        <v>2448</v>
      </c>
      <c r="D37" s="16">
        <f t="shared" si="22"/>
        <v>2496.96</v>
      </c>
      <c r="E37" s="16">
        <f t="shared" si="22"/>
        <v>2546.8992</v>
      </c>
      <c r="F37" s="16">
        <f t="shared" si="22"/>
        <v>2597.837184</v>
      </c>
      <c r="G37" s="16">
        <f t="shared" si="22"/>
        <v>2649.79392768</v>
      </c>
      <c r="H37" s="16">
        <f t="shared" si="22"/>
        <v>2702.7898062336</v>
      </c>
      <c r="I37" s="16">
        <f t="shared" si="22"/>
        <v>2756.8456023582717</v>
      </c>
      <c r="J37" s="16">
        <f t="shared" si="22"/>
        <v>2811.982514405437</v>
      </c>
      <c r="K37" s="16">
        <f t="shared" si="22"/>
        <v>2868.222164693546</v>
      </c>
    </row>
    <row r="38" spans="1:161" s="21" customFormat="1" ht="13.5" customHeight="1">
      <c r="A38" s="20" t="s">
        <v>40</v>
      </c>
      <c r="B38" s="21">
        <f aca="true" t="shared" si="23" ref="B38:K38">SUM(B14-B36-B37)</f>
        <v>5</v>
      </c>
      <c r="C38" s="21">
        <f t="shared" si="23"/>
        <v>5.100000000000364</v>
      </c>
      <c r="D38" s="21">
        <f t="shared" si="23"/>
        <v>5.201999999999316</v>
      </c>
      <c r="E38" s="21">
        <f t="shared" si="23"/>
        <v>5.306040000001303</v>
      </c>
      <c r="F38" s="21">
        <f t="shared" si="23"/>
        <v>5.412160799999583</v>
      </c>
      <c r="G38" s="21">
        <f t="shared" si="23"/>
        <v>5.520404016000612</v>
      </c>
      <c r="H38" s="21">
        <f t="shared" si="23"/>
        <v>5.63081209631855</v>
      </c>
      <c r="I38" s="21">
        <f t="shared" si="23"/>
        <v>5.743428338247668</v>
      </c>
      <c r="J38" s="21">
        <f t="shared" si="23"/>
        <v>5.858296905009865</v>
      </c>
      <c r="K38" s="21">
        <f t="shared" si="23"/>
        <v>5.975462843110108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</row>
    <row r="39" spans="1:11" ht="13.5" customHeight="1">
      <c r="A39" s="8" t="s">
        <v>41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3.5" customHeight="1">
      <c r="A40" s="8" t="s">
        <v>42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2" spans="1:161" s="13" customFormat="1" ht="13.5" customHeight="1">
      <c r="A42" s="12" t="s">
        <v>43</v>
      </c>
      <c r="B42" s="13">
        <f aca="true" t="shared" si="24" ref="B42:K42">SUM(B39:B41)</f>
        <v>0</v>
      </c>
      <c r="C42" s="13">
        <f t="shared" si="24"/>
        <v>0</v>
      </c>
      <c r="D42" s="13">
        <f t="shared" si="24"/>
        <v>0</v>
      </c>
      <c r="E42" s="13">
        <f t="shared" si="24"/>
        <v>0</v>
      </c>
      <c r="F42" s="13">
        <f t="shared" si="24"/>
        <v>0</v>
      </c>
      <c r="G42" s="13">
        <f t="shared" si="24"/>
        <v>0</v>
      </c>
      <c r="H42" s="13">
        <f t="shared" si="24"/>
        <v>0</v>
      </c>
      <c r="I42" s="13">
        <f t="shared" si="24"/>
        <v>0</v>
      </c>
      <c r="J42" s="13">
        <f t="shared" si="24"/>
        <v>0</v>
      </c>
      <c r="K42" s="13">
        <f t="shared" si="24"/>
        <v>0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</row>
    <row r="43" spans="1:161" s="25" customFormat="1" ht="13.5" customHeight="1">
      <c r="A43" s="24" t="s">
        <v>44</v>
      </c>
      <c r="B43" s="25">
        <f aca="true" t="shared" si="25" ref="B43:K43">SUM(B38-B42)</f>
        <v>5</v>
      </c>
      <c r="C43" s="25">
        <f t="shared" si="25"/>
        <v>5.100000000000364</v>
      </c>
      <c r="D43" s="25">
        <f t="shared" si="25"/>
        <v>5.201999999999316</v>
      </c>
      <c r="E43" s="25">
        <f t="shared" si="25"/>
        <v>5.306040000001303</v>
      </c>
      <c r="F43" s="25">
        <f t="shared" si="25"/>
        <v>5.412160799999583</v>
      </c>
      <c r="G43" s="25">
        <f t="shared" si="25"/>
        <v>5.520404016000612</v>
      </c>
      <c r="H43" s="25">
        <f t="shared" si="25"/>
        <v>5.63081209631855</v>
      </c>
      <c r="I43" s="25">
        <f t="shared" si="25"/>
        <v>5.743428338247668</v>
      </c>
      <c r="J43" s="25">
        <f t="shared" si="25"/>
        <v>5.858296905009865</v>
      </c>
      <c r="K43" s="25">
        <f t="shared" si="25"/>
        <v>5.975462843110108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</row>
    <row r="44" spans="1:161" s="25" customFormat="1" ht="13.5" customHeight="1">
      <c r="A44" s="24" t="s">
        <v>45</v>
      </c>
      <c r="B44" s="27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25" customFormat="1" ht="13.5" customHeight="1">
      <c r="A45" s="2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</row>
    <row r="46" spans="1:161" s="31" customFormat="1" ht="25.5" customHeight="1">
      <c r="A46" s="28" t="s">
        <v>46</v>
      </c>
      <c r="B46" s="29">
        <f>SUM(B13+B43)+500</f>
        <v>555</v>
      </c>
      <c r="C46" s="29">
        <f aca="true" t="shared" si="26" ref="C46:K46">SUM(C13+C43+B46)</f>
        <v>611.1000000000004</v>
      </c>
      <c r="D46" s="29">
        <f t="shared" si="26"/>
        <v>668.3219999999997</v>
      </c>
      <c r="E46" s="29">
        <f t="shared" si="26"/>
        <v>726.6884400000009</v>
      </c>
      <c r="F46" s="29">
        <f t="shared" si="26"/>
        <v>786.2222088000005</v>
      </c>
      <c r="G46" s="29">
        <f t="shared" si="26"/>
        <v>846.9466529760011</v>
      </c>
      <c r="H46" s="29">
        <f t="shared" si="26"/>
        <v>908.8855860355197</v>
      </c>
      <c r="I46" s="29">
        <f t="shared" si="26"/>
        <v>972.0632977562313</v>
      </c>
      <c r="J46" s="29">
        <f t="shared" si="26"/>
        <v>1036.5045637113544</v>
      </c>
      <c r="K46" s="29">
        <f t="shared" si="26"/>
        <v>1102.2346549855802</v>
      </c>
      <c r="L46" s="29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</row>
    <row r="47" spans="1:149" s="13" customFormat="1" ht="25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</row>
    <row r="48" s="32" customFormat="1" ht="13.5" customHeight="1"/>
    <row r="49" spans="1:149" s="34" customFormat="1" ht="13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</row>
    <row r="50" spans="1:161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pans="1:161" ht="13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</row>
    <row r="52" spans="1:161" ht="13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</row>
    <row r="53" spans="1:161" ht="13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</row>
    <row r="54" spans="1:161" ht="13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</row>
    <row r="55" spans="1:149" s="13" customFormat="1" ht="13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</row>
    <row r="56" spans="1:149" s="36" customFormat="1" ht="13.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</row>
    <row r="57" spans="1:149" s="21" customFormat="1" ht="13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</row>
    <row r="58" s="32" customFormat="1" ht="13.5" customHeight="1"/>
    <row r="59" spans="1:149" s="34" customFormat="1" ht="13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</row>
    <row r="60" spans="1:149" s="34" customFormat="1" ht="13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</row>
    <row r="61" spans="1:149" s="21" customFormat="1" ht="13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</row>
    <row r="62" s="32" customFormat="1" ht="13.5" customHeight="1"/>
    <row r="63" s="37" customFormat="1" ht="13.5" customHeight="1"/>
    <row r="64" spans="1:161" ht="13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</row>
    <row r="65" spans="1:161" ht="13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</row>
    <row r="66" spans="1:161" ht="13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</row>
    <row r="67" spans="1:161" ht="13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</row>
    <row r="68" spans="1:149" s="25" customFormat="1" ht="27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</row>
    <row r="69" spans="1:161" ht="27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</row>
    <row r="70" spans="1:161" ht="13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</row>
    <row r="71" spans="1:149" s="39" customFormat="1" ht="13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</row>
    <row r="72" spans="1:149" s="39" customFormat="1" ht="13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</row>
    <row r="73" spans="1:149" s="39" customFormat="1" ht="13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</row>
    <row r="74" spans="1:161" ht="13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</row>
  </sheetData>
  <sheetProtection/>
  <printOptions gridLines="1" headings="1" horizontalCentered="1" verticalCentered="1"/>
  <pageMargins left="0.25" right="0.25" top="0.25" bottom="0.4" header="0.125" footer="0.125"/>
  <pageSetup fitToHeight="2" fitToWidth="1" horizontalDpi="600" verticalDpi="600" orientation="landscape" scale="94" r:id="rId1"/>
  <headerFooter alignWithMargins="0">
    <oddFooter>&amp;CUpdated 1-15-2007</oddFooter>
  </headerFooter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Moving To A Different Drum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Mills</dc:creator>
  <cp:keywords/>
  <dc:description/>
  <cp:lastModifiedBy>NBHC</cp:lastModifiedBy>
  <cp:lastPrinted>2007-03-04T19:45:39Z</cp:lastPrinted>
  <dcterms:created xsi:type="dcterms:W3CDTF">2007-03-04T19:19:13Z</dcterms:created>
  <dcterms:modified xsi:type="dcterms:W3CDTF">2017-09-15T23:18:59Z</dcterms:modified>
  <cp:category/>
  <cp:version/>
  <cp:contentType/>
  <cp:contentStatus/>
</cp:coreProperties>
</file>